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13_ncr:1_{71AF15D8-0E47-4173-8EC9-EBA1E568B500}" xr6:coauthVersionLast="47" xr6:coauthVersionMax="47" xr10:uidLastSave="{00000000-0000-0000-0000-000000000000}"/>
  <bookViews>
    <workbookView xWindow="-120" yWindow="-120" windowWidth="29040" windowHeight="15840" xr2:uid="{00000000-000D-0000-FFFF-FFFF00000000}"/>
  </bookViews>
  <sheets>
    <sheet name="Contents" sheetId="7" r:id="rId1"/>
    <sheet name="Facility Collection &amp; Results" sheetId="1" r:id="rId2"/>
    <sheet name="Ward_Unit Collection" sheetId="4" r:id="rId3"/>
    <sheet name="Patient Collection" sheetId="6" r:id="rId4"/>
    <sheet name="Results for Ward_Unit" sheetId="8" r:id="rId5"/>
    <sheet name="Results for Patient" sheetId="9" r:id="rId6"/>
    <sheet name="Results for Pressure Injuries" sheetId="11" r:id="rId7"/>
    <sheet name="Measurement Plan" sheetId="10" r:id="rId8"/>
  </sheets>
  <definedNames>
    <definedName name="_xlnm._FilterDatabase" localSheetId="7" hidden="1">'Measurement Plan'!$B$21:$L$114</definedName>
    <definedName name="_xlnm.Print_Area" localSheetId="0">Contents!$B$1:$P$33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2" i="11" l="1"/>
  <c r="D51" i="11"/>
  <c r="D50" i="11"/>
  <c r="D49" i="11"/>
  <c r="D48" i="11"/>
  <c r="D47" i="11"/>
  <c r="D46" i="11"/>
  <c r="D45" i="11"/>
  <c r="D44" i="11"/>
  <c r="D43" i="11"/>
  <c r="D42" i="11"/>
  <c r="D41" i="11"/>
  <c r="D40" i="11"/>
  <c r="D39" i="11"/>
  <c r="AJ213" i="6" l="1"/>
  <c r="AK213" i="6"/>
  <c r="AL213" i="6" l="1"/>
  <c r="AM213" i="6" s="1"/>
  <c r="AJ68" i="6"/>
  <c r="AJ67" i="6"/>
  <c r="AJ66" i="6"/>
  <c r="AK66" i="6"/>
  <c r="AK67" i="6"/>
  <c r="AK68" i="6"/>
  <c r="C62" i="8"/>
  <c r="C57" i="8"/>
  <c r="Q189" i="9" l="1"/>
  <c r="P189" i="9" s="1"/>
  <c r="AL68" i="6"/>
  <c r="AL67" i="6"/>
  <c r="AM67" i="6" s="1"/>
  <c r="AL66" i="6"/>
  <c r="AM66" i="6" s="1"/>
  <c r="B23" i="11"/>
  <c r="L21" i="11"/>
  <c r="G21" i="11"/>
  <c r="B21" i="11"/>
  <c r="B25" i="9"/>
  <c r="N23" i="9"/>
  <c r="I23" i="9"/>
  <c r="B23" i="9"/>
  <c r="O189" i="9" l="1"/>
  <c r="C29" i="11"/>
  <c r="D29" i="11"/>
  <c r="E29" i="11"/>
  <c r="F29" i="11"/>
  <c r="G29" i="11"/>
  <c r="H29" i="11"/>
  <c r="I29" i="11"/>
  <c r="C30" i="11"/>
  <c r="D30" i="11"/>
  <c r="E30" i="11"/>
  <c r="F30" i="11"/>
  <c r="G30" i="11"/>
  <c r="H30" i="11"/>
  <c r="I30" i="11"/>
  <c r="C31" i="11"/>
  <c r="D31" i="11"/>
  <c r="E31" i="11"/>
  <c r="F31" i="11"/>
  <c r="G31" i="11"/>
  <c r="H31" i="11"/>
  <c r="I31" i="11"/>
  <c r="C32" i="11"/>
  <c r="D32" i="11"/>
  <c r="E32" i="11"/>
  <c r="F32" i="11"/>
  <c r="G32" i="11"/>
  <c r="H32" i="11"/>
  <c r="I32" i="11"/>
  <c r="C33" i="11"/>
  <c r="D33" i="11"/>
  <c r="E33" i="11"/>
  <c r="F33" i="11"/>
  <c r="G33" i="11"/>
  <c r="H33" i="11"/>
  <c r="I33" i="11"/>
  <c r="C34" i="11" l="1"/>
  <c r="H34" i="11"/>
  <c r="D34" i="11"/>
  <c r="G34" i="11"/>
  <c r="D54" i="11"/>
  <c r="D53" i="11"/>
  <c r="F34" i="11"/>
  <c r="I34" i="11"/>
  <c r="E34" i="11"/>
  <c r="E43" i="11" l="1"/>
  <c r="E49" i="11"/>
  <c r="E51" i="11"/>
  <c r="E45" i="11"/>
  <c r="E47" i="11"/>
  <c r="E41" i="11"/>
  <c r="I82" i="11"/>
  <c r="I76" i="11"/>
  <c r="O107" i="6" l="1"/>
  <c r="AJ142" i="6" l="1"/>
  <c r="AK142" i="6"/>
  <c r="AJ143" i="6"/>
  <c r="AK143" i="6"/>
  <c r="AJ144" i="6"/>
  <c r="AK144" i="6"/>
  <c r="AJ145" i="6"/>
  <c r="AK145" i="6"/>
  <c r="AJ146" i="6"/>
  <c r="AK146" i="6"/>
  <c r="AJ147" i="6"/>
  <c r="AK147" i="6"/>
  <c r="AJ148" i="6"/>
  <c r="AK148" i="6"/>
  <c r="AJ149" i="6"/>
  <c r="AK149" i="6"/>
  <c r="AJ150" i="6"/>
  <c r="AK150" i="6"/>
  <c r="AK141" i="6"/>
  <c r="AJ141" i="6"/>
  <c r="Q78" i="9" l="1"/>
  <c r="Q77" i="9"/>
  <c r="AL150" i="6"/>
  <c r="AL149" i="6"/>
  <c r="AL148" i="6"/>
  <c r="AL141" i="6"/>
  <c r="AL143" i="6"/>
  <c r="AL145" i="6"/>
  <c r="AL147" i="6"/>
  <c r="AL146" i="6"/>
  <c r="AL144" i="6"/>
  <c r="AL142" i="6"/>
  <c r="AK193" i="6"/>
  <c r="AJ193" i="6"/>
  <c r="AK184" i="6"/>
  <c r="AJ184" i="6"/>
  <c r="AK127" i="6"/>
  <c r="AJ127" i="6"/>
  <c r="P78" i="9" l="1"/>
  <c r="O78" i="9"/>
  <c r="O77" i="9"/>
  <c r="P77" i="9"/>
  <c r="AM142" i="6"/>
  <c r="Q118" i="9"/>
  <c r="AM145" i="6"/>
  <c r="Q121" i="9"/>
  <c r="AM149" i="6"/>
  <c r="Q125" i="9"/>
  <c r="AM144" i="6"/>
  <c r="Q120" i="9"/>
  <c r="AM143" i="6"/>
  <c r="Q119" i="9"/>
  <c r="AM150" i="6"/>
  <c r="Q126" i="9"/>
  <c r="AM146" i="6"/>
  <c r="Q122" i="9"/>
  <c r="AM141" i="6"/>
  <c r="Q117" i="9"/>
  <c r="AM147" i="6"/>
  <c r="Q123" i="9"/>
  <c r="AM148" i="6"/>
  <c r="Q124" i="9"/>
  <c r="AL193" i="6"/>
  <c r="AM193" i="6" s="1"/>
  <c r="AL184" i="6"/>
  <c r="AL127" i="6"/>
  <c r="AH113" i="6"/>
  <c r="AG113" i="6"/>
  <c r="AF113" i="6"/>
  <c r="AE113" i="6"/>
  <c r="AD113" i="6"/>
  <c r="AC113" i="6"/>
  <c r="AB113" i="6"/>
  <c r="AA113" i="6"/>
  <c r="Z113" i="6"/>
  <c r="Y113" i="6"/>
  <c r="X113" i="6"/>
  <c r="W113" i="6"/>
  <c r="V113" i="6"/>
  <c r="U113" i="6"/>
  <c r="T113" i="6"/>
  <c r="S113" i="6"/>
  <c r="R113" i="6"/>
  <c r="Q113" i="6"/>
  <c r="P113" i="6"/>
  <c r="O113" i="6"/>
  <c r="AH107" i="6"/>
  <c r="AG107" i="6"/>
  <c r="AF107" i="6"/>
  <c r="AE107" i="6"/>
  <c r="AD107" i="6"/>
  <c r="AC107" i="6"/>
  <c r="AB107" i="6"/>
  <c r="AA107" i="6"/>
  <c r="Z107" i="6"/>
  <c r="Y107" i="6"/>
  <c r="X107" i="6"/>
  <c r="W107" i="6"/>
  <c r="V107" i="6"/>
  <c r="U107" i="6"/>
  <c r="T107" i="6"/>
  <c r="S107" i="6"/>
  <c r="R107" i="6"/>
  <c r="Q107" i="6"/>
  <c r="P107" i="6"/>
  <c r="AH101" i="6"/>
  <c r="AG101" i="6"/>
  <c r="AF101" i="6"/>
  <c r="AE101" i="6"/>
  <c r="AD101" i="6"/>
  <c r="AC101" i="6"/>
  <c r="AB101" i="6"/>
  <c r="AA101" i="6"/>
  <c r="Z101" i="6"/>
  <c r="Y101" i="6"/>
  <c r="X101" i="6"/>
  <c r="W101" i="6"/>
  <c r="V101" i="6"/>
  <c r="U101" i="6"/>
  <c r="T101" i="6"/>
  <c r="S101" i="6"/>
  <c r="R101" i="6"/>
  <c r="Q101" i="6"/>
  <c r="P101" i="6"/>
  <c r="O101" i="6"/>
  <c r="AH95" i="6"/>
  <c r="AG95" i="6"/>
  <c r="AF95" i="6"/>
  <c r="AE95" i="6"/>
  <c r="AD95" i="6"/>
  <c r="AC95" i="6"/>
  <c r="AB95" i="6"/>
  <c r="AA95" i="6"/>
  <c r="Z95" i="6"/>
  <c r="Y95" i="6"/>
  <c r="X95" i="6"/>
  <c r="W95" i="6"/>
  <c r="V95" i="6"/>
  <c r="U95" i="6"/>
  <c r="T95" i="6"/>
  <c r="S95" i="6"/>
  <c r="R95" i="6"/>
  <c r="Q95" i="6"/>
  <c r="P95" i="6"/>
  <c r="O95" i="6"/>
  <c r="W89" i="6"/>
  <c r="X89" i="6"/>
  <c r="Y89" i="6"/>
  <c r="Z89" i="6"/>
  <c r="AA89" i="6"/>
  <c r="AB89" i="6"/>
  <c r="AC89" i="6"/>
  <c r="AD89" i="6"/>
  <c r="AE89" i="6"/>
  <c r="AF89" i="6"/>
  <c r="AG89" i="6"/>
  <c r="AH89" i="6"/>
  <c r="P123" i="9" l="1"/>
  <c r="O123" i="9"/>
  <c r="P122" i="9"/>
  <c r="O122" i="9"/>
  <c r="P119" i="9"/>
  <c r="O119" i="9"/>
  <c r="O125" i="9"/>
  <c r="P125" i="9"/>
  <c r="P118" i="9"/>
  <c r="O118" i="9"/>
  <c r="O124" i="9"/>
  <c r="P124" i="9"/>
  <c r="O117" i="9"/>
  <c r="P117" i="9"/>
  <c r="P126" i="9"/>
  <c r="O126" i="9"/>
  <c r="P120" i="9"/>
  <c r="O120" i="9"/>
  <c r="O121" i="9"/>
  <c r="P121" i="9"/>
  <c r="W58" i="11"/>
  <c r="S58" i="11"/>
  <c r="O58" i="11"/>
  <c r="K58" i="11"/>
  <c r="G58" i="11"/>
  <c r="C58" i="11"/>
  <c r="V58" i="11"/>
  <c r="R58" i="11"/>
  <c r="N58" i="11"/>
  <c r="J58" i="11"/>
  <c r="F58" i="11"/>
  <c r="U58" i="11"/>
  <c r="Q58" i="11"/>
  <c r="M58" i="11"/>
  <c r="I58" i="11"/>
  <c r="E58" i="11"/>
  <c r="X58" i="11"/>
  <c r="T58" i="11"/>
  <c r="P58" i="11"/>
  <c r="L58" i="11"/>
  <c r="H58" i="11"/>
  <c r="D58" i="11"/>
  <c r="U59" i="11"/>
  <c r="Q59" i="11"/>
  <c r="M59" i="11"/>
  <c r="I59" i="11"/>
  <c r="E59" i="11"/>
  <c r="X59" i="11"/>
  <c r="T59" i="11"/>
  <c r="P59" i="11"/>
  <c r="L59" i="11"/>
  <c r="H59" i="11"/>
  <c r="D59" i="11"/>
  <c r="W59" i="11"/>
  <c r="S59" i="11"/>
  <c r="O59" i="11"/>
  <c r="K59" i="11"/>
  <c r="G59" i="11"/>
  <c r="C59" i="11"/>
  <c r="V59" i="11"/>
  <c r="R59" i="11"/>
  <c r="N59" i="11"/>
  <c r="J59" i="11"/>
  <c r="F59" i="11"/>
  <c r="W60" i="11"/>
  <c r="S60" i="11"/>
  <c r="O60" i="11"/>
  <c r="K60" i="11"/>
  <c r="G60" i="11"/>
  <c r="C60" i="11"/>
  <c r="V60" i="11"/>
  <c r="R60" i="11"/>
  <c r="N60" i="11"/>
  <c r="J60" i="11"/>
  <c r="F60" i="11"/>
  <c r="U60" i="11"/>
  <c r="Q60" i="11"/>
  <c r="M60" i="11"/>
  <c r="I60" i="11"/>
  <c r="E60" i="11"/>
  <c r="X60" i="11"/>
  <c r="T60" i="11"/>
  <c r="P60" i="11"/>
  <c r="L60" i="11"/>
  <c r="H60" i="11"/>
  <c r="D60" i="11"/>
  <c r="U61" i="11"/>
  <c r="E61" i="11"/>
  <c r="C61" i="11"/>
  <c r="Q61" i="11"/>
  <c r="X61" i="11"/>
  <c r="H61" i="11"/>
  <c r="O61" i="11"/>
  <c r="V61" i="11"/>
  <c r="F61" i="11"/>
  <c r="N61" i="11"/>
  <c r="L61" i="11"/>
  <c r="J61" i="11"/>
  <c r="M61" i="11"/>
  <c r="T61" i="11"/>
  <c r="D61" i="11"/>
  <c r="K61" i="11"/>
  <c r="R61" i="11"/>
  <c r="I61" i="11"/>
  <c r="P61" i="11"/>
  <c r="W61" i="11"/>
  <c r="G61" i="11"/>
  <c r="S61" i="11"/>
  <c r="W62" i="11"/>
  <c r="S62" i="11"/>
  <c r="O62" i="11"/>
  <c r="K62" i="11"/>
  <c r="G62" i="11"/>
  <c r="C62" i="11"/>
  <c r="V62" i="11"/>
  <c r="R62" i="11"/>
  <c r="N62" i="11"/>
  <c r="J62" i="11"/>
  <c r="F62" i="11"/>
  <c r="U62" i="11"/>
  <c r="Q62" i="11"/>
  <c r="M62" i="11"/>
  <c r="I62" i="11"/>
  <c r="E62" i="11"/>
  <c r="X62" i="11"/>
  <c r="T62" i="11"/>
  <c r="P62" i="11"/>
  <c r="L62" i="11"/>
  <c r="H62" i="11"/>
  <c r="D62" i="11"/>
  <c r="AM184" i="6"/>
  <c r="Q163" i="9"/>
  <c r="AM127" i="6"/>
  <c r="Q104" i="9"/>
  <c r="B25" i="8"/>
  <c r="N23" i="8"/>
  <c r="I23" i="8"/>
  <c r="B23" i="8"/>
  <c r="P163" i="9" l="1"/>
  <c r="O163" i="9"/>
  <c r="P104" i="9"/>
  <c r="O104" i="9"/>
  <c r="AF49" i="4" l="1"/>
  <c r="AF48" i="4"/>
  <c r="AE48" i="4"/>
  <c r="AG48" i="4" l="1"/>
  <c r="AK192" i="6"/>
  <c r="AK191" i="6"/>
  <c r="AJ191" i="6"/>
  <c r="AH48" i="4" l="1"/>
  <c r="Q49" i="8"/>
  <c r="AL191" i="6"/>
  <c r="AK201" i="6"/>
  <c r="AK200" i="6"/>
  <c r="AK199" i="6"/>
  <c r="AK198" i="6"/>
  <c r="AK197" i="6"/>
  <c r="AK196" i="6"/>
  <c r="AK195" i="6"/>
  <c r="AJ195" i="6"/>
  <c r="AK82" i="6"/>
  <c r="AK81" i="6"/>
  <c r="AK80" i="6"/>
  <c r="AK79" i="6"/>
  <c r="AK78" i="6"/>
  <c r="AK74" i="6"/>
  <c r="AK73" i="6"/>
  <c r="AK72" i="6"/>
  <c r="AK71" i="6"/>
  <c r="AK70" i="6"/>
  <c r="AK65" i="6"/>
  <c r="AK64" i="6"/>
  <c r="AK62" i="6"/>
  <c r="AK61" i="6"/>
  <c r="AK60" i="6"/>
  <c r="AK59" i="6"/>
  <c r="AK58" i="6"/>
  <c r="AK57" i="6"/>
  <c r="AK56" i="6"/>
  <c r="AJ56" i="6"/>
  <c r="AL56" i="6" l="1"/>
  <c r="AM56" i="6" s="1"/>
  <c r="P49" i="8"/>
  <c r="O49" i="8"/>
  <c r="AL195" i="6"/>
  <c r="AM191" i="6"/>
  <c r="Q167" i="9"/>
  <c r="Q67" i="9" l="1"/>
  <c r="O67" i="9" s="1"/>
  <c r="AM195" i="6"/>
  <c r="Q170" i="9"/>
  <c r="O167" i="9"/>
  <c r="P167" i="9"/>
  <c r="P67" i="9" l="1"/>
  <c r="O170" i="9"/>
  <c r="P170" i="9"/>
  <c r="Q169" i="9" l="1"/>
  <c r="AL202" i="6"/>
  <c r="Q177" i="9" s="1"/>
  <c r="P177" i="9" s="1"/>
  <c r="O177" i="9" s="1"/>
  <c r="AL181" i="6"/>
  <c r="Q159" i="9" s="1"/>
  <c r="P159" i="9" s="1"/>
  <c r="O159" i="9" s="1"/>
  <c r="AL178" i="6"/>
  <c r="Q155" i="9" s="1"/>
  <c r="P155" i="9" s="1"/>
  <c r="O155" i="9" s="1"/>
  <c r="AL168" i="6"/>
  <c r="Q147" i="9" s="1"/>
  <c r="P147" i="9" s="1"/>
  <c r="O147" i="9" s="1"/>
  <c r="AL131" i="6"/>
  <c r="Q108" i="9" s="1"/>
  <c r="AL123" i="6"/>
  <c r="Q101" i="9" s="1"/>
  <c r="P101" i="9" s="1"/>
  <c r="O101" i="9" s="1"/>
  <c r="AL42" i="6"/>
  <c r="Q57" i="9" s="1"/>
  <c r="P57" i="9" s="1"/>
  <c r="O57" i="9" s="1"/>
  <c r="AL38" i="6"/>
  <c r="Q45" i="9" s="1"/>
  <c r="P45" i="9" s="1"/>
  <c r="O45" i="9" s="1"/>
  <c r="AL34" i="6"/>
  <c r="Q42" i="9" s="1"/>
  <c r="P42" i="9" s="1"/>
  <c r="O42" i="9" s="1"/>
  <c r="AL33" i="6"/>
  <c r="C68" i="8"/>
  <c r="C52" i="8"/>
  <c r="C46" i="8"/>
  <c r="C37" i="8"/>
  <c r="C32" i="8"/>
  <c r="O169" i="9" l="1"/>
  <c r="P169" i="9"/>
  <c r="Q102" i="9"/>
  <c r="P102" i="9" s="1"/>
  <c r="O102" i="9" s="1"/>
  <c r="Q54" i="9"/>
  <c r="P54" i="9" s="1"/>
  <c r="O54" i="9" s="1"/>
  <c r="Q39" i="9"/>
  <c r="P39" i="9" s="1"/>
  <c r="O39" i="9" s="1"/>
  <c r="Q107" i="9"/>
  <c r="P107" i="9" s="1"/>
  <c r="O107" i="9" s="1"/>
  <c r="Q40" i="9"/>
  <c r="P40" i="9" s="1"/>
  <c r="O40" i="9" s="1"/>
  <c r="Q41" i="9"/>
  <c r="P41" i="9" s="1"/>
  <c r="O41" i="9" s="1"/>
  <c r="Q157" i="9"/>
  <c r="P157" i="9" s="1"/>
  <c r="O157" i="9" s="1"/>
  <c r="Q37" i="9"/>
  <c r="P37" i="9" s="1"/>
  <c r="O37" i="9" s="1"/>
  <c r="Q43" i="9"/>
  <c r="P43" i="9" s="1"/>
  <c r="O43" i="9" s="1"/>
  <c r="Q179" i="9"/>
  <c r="P179" i="9" s="1"/>
  <c r="O179" i="9" s="1"/>
  <c r="Q46" i="9"/>
  <c r="P46" i="9" s="1"/>
  <c r="O46" i="9" s="1"/>
  <c r="Q51" i="9"/>
  <c r="P51" i="9" s="1"/>
  <c r="O51" i="9" s="1"/>
  <c r="Q55" i="9"/>
  <c r="P55" i="9" s="1"/>
  <c r="O55" i="9" s="1"/>
  <c r="Q47" i="9"/>
  <c r="P47" i="9" s="1"/>
  <c r="O47" i="9" s="1"/>
  <c r="Q52" i="9"/>
  <c r="P52" i="9" s="1"/>
  <c r="O52" i="9" s="1"/>
  <c r="Q56" i="9"/>
  <c r="P56" i="9" s="1"/>
  <c r="O56" i="9" s="1"/>
  <c r="Q144" i="9"/>
  <c r="P144" i="9" s="1"/>
  <c r="O144" i="9" s="1"/>
  <c r="Q148" i="9"/>
  <c r="P148" i="9" s="1"/>
  <c r="O148" i="9" s="1"/>
  <c r="Q160" i="9"/>
  <c r="P160" i="9" s="1"/>
  <c r="O160" i="9" s="1"/>
  <c r="Q38" i="9"/>
  <c r="P38" i="9" s="1"/>
  <c r="O38" i="9" s="1"/>
  <c r="Q48" i="9"/>
  <c r="P48" i="9" s="1"/>
  <c r="Q53" i="9"/>
  <c r="P53" i="9" s="1"/>
  <c r="O53" i="9" s="1"/>
  <c r="Q141" i="9"/>
  <c r="P141" i="9" s="1"/>
  <c r="O141" i="9" s="1"/>
  <c r="Q145" i="9"/>
  <c r="P145" i="9" s="1"/>
  <c r="O145" i="9" s="1"/>
  <c r="Q156" i="9"/>
  <c r="P156" i="9" s="1"/>
  <c r="O156" i="9" s="1"/>
  <c r="Q161" i="9"/>
  <c r="P161" i="9" s="1"/>
  <c r="O161" i="9" s="1"/>
  <c r="Q178" i="9"/>
  <c r="P178" i="9" s="1"/>
  <c r="O178" i="9" s="1"/>
  <c r="Q142" i="9"/>
  <c r="P142" i="9" s="1"/>
  <c r="O142" i="9" s="1"/>
  <c r="Q146" i="9"/>
  <c r="P146" i="9" s="1"/>
  <c r="O146" i="9" s="1"/>
  <c r="Q143" i="9"/>
  <c r="P143" i="9" s="1"/>
  <c r="O143" i="9" s="1"/>
  <c r="P108" i="9"/>
  <c r="O108" i="9" s="1"/>
  <c r="Q35" i="9"/>
  <c r="P35" i="9" s="1"/>
  <c r="O35" i="9" s="1"/>
  <c r="Q36" i="9"/>
  <c r="P36" i="9" s="1"/>
  <c r="O36" i="9" s="1"/>
  <c r="Q34" i="9"/>
  <c r="P34" i="9" s="1"/>
  <c r="O34" i="9" s="1"/>
  <c r="Q33" i="9"/>
  <c r="AJ179" i="6"/>
  <c r="AJ174" i="6"/>
  <c r="O48" i="9" l="1"/>
  <c r="P33" i="9"/>
  <c r="O33" i="9" s="1"/>
  <c r="AK167" i="6" l="1"/>
  <c r="AJ167" i="6"/>
  <c r="AK166" i="6"/>
  <c r="AJ166" i="6"/>
  <c r="AK164" i="6"/>
  <c r="AJ164" i="6"/>
  <c r="AK163" i="6"/>
  <c r="AJ163" i="6"/>
  <c r="AK162" i="6"/>
  <c r="AJ162" i="6"/>
  <c r="AK161" i="6"/>
  <c r="AJ161" i="6"/>
  <c r="AK160" i="6"/>
  <c r="AJ160" i="6"/>
  <c r="AK159" i="6"/>
  <c r="AJ159" i="6"/>
  <c r="AK158" i="6"/>
  <c r="AJ158" i="6"/>
  <c r="AK157" i="6"/>
  <c r="AJ157" i="6"/>
  <c r="AK155" i="6"/>
  <c r="AJ155" i="6"/>
  <c r="AK154" i="6"/>
  <c r="AJ154" i="6"/>
  <c r="AK152" i="6"/>
  <c r="AJ152" i="6"/>
  <c r="AK151" i="6"/>
  <c r="AJ151" i="6"/>
  <c r="AK138" i="6"/>
  <c r="AJ138" i="6"/>
  <c r="AK136" i="6"/>
  <c r="AJ136" i="6"/>
  <c r="AK135" i="6"/>
  <c r="AJ135" i="6"/>
  <c r="AK133" i="6"/>
  <c r="AJ133" i="6"/>
  <c r="AK132" i="6"/>
  <c r="AJ132" i="6"/>
  <c r="AK130" i="6"/>
  <c r="AJ130" i="6"/>
  <c r="AK129" i="6"/>
  <c r="AJ129" i="6"/>
  <c r="AK125" i="6"/>
  <c r="AJ125" i="6"/>
  <c r="AK121" i="6"/>
  <c r="AJ121" i="6"/>
  <c r="AK119" i="6"/>
  <c r="AJ119" i="6"/>
  <c r="AJ83" i="6"/>
  <c r="AK83" i="6"/>
  <c r="AL83" i="6" l="1"/>
  <c r="AJ78" i="6"/>
  <c r="AJ82" i="6"/>
  <c r="AL82" i="6" s="1"/>
  <c r="AJ81" i="6"/>
  <c r="AL81" i="6" s="1"/>
  <c r="AJ80" i="6"/>
  <c r="AL80" i="6" s="1"/>
  <c r="AJ79" i="6"/>
  <c r="AL79" i="6" s="1"/>
  <c r="AK76" i="6"/>
  <c r="AJ76" i="6"/>
  <c r="AK48" i="6"/>
  <c r="AJ48" i="6"/>
  <c r="AK46" i="6"/>
  <c r="AJ46" i="6"/>
  <c r="AK44" i="6"/>
  <c r="AJ44" i="6"/>
  <c r="AK41" i="6"/>
  <c r="AJ41" i="6"/>
  <c r="AK39" i="6"/>
  <c r="AJ39" i="6"/>
  <c r="AK36" i="6"/>
  <c r="AJ36" i="6"/>
  <c r="AK32" i="6"/>
  <c r="AJ32" i="6"/>
  <c r="AK52" i="6"/>
  <c r="AK51" i="6"/>
  <c r="AJ52" i="6"/>
  <c r="AJ51" i="6"/>
  <c r="AJ54" i="6"/>
  <c r="AK54" i="6"/>
  <c r="AK215" i="6"/>
  <c r="AJ215" i="6"/>
  <c r="AK214" i="6"/>
  <c r="AJ214" i="6"/>
  <c r="AK212" i="6"/>
  <c r="AJ212" i="6"/>
  <c r="AL167" i="6"/>
  <c r="AL166" i="6"/>
  <c r="AL164" i="6"/>
  <c r="AL163" i="6"/>
  <c r="AL162" i="6"/>
  <c r="AL161" i="6"/>
  <c r="AL160" i="6"/>
  <c r="AL159" i="6"/>
  <c r="AL158" i="6"/>
  <c r="AL157" i="6"/>
  <c r="AL155" i="6"/>
  <c r="AL154" i="6"/>
  <c r="AL152" i="6"/>
  <c r="AL151" i="6"/>
  <c r="AL138" i="6"/>
  <c r="AL136" i="6"/>
  <c r="AL135" i="6"/>
  <c r="AL133" i="6"/>
  <c r="AL132" i="6"/>
  <c r="AL130" i="6"/>
  <c r="AL129" i="6"/>
  <c r="AL125" i="6"/>
  <c r="AL121" i="6"/>
  <c r="AL119" i="6"/>
  <c r="AJ74" i="6"/>
  <c r="AJ73" i="6"/>
  <c r="AJ72" i="6"/>
  <c r="AJ71" i="6"/>
  <c r="AJ70" i="6"/>
  <c r="AJ65" i="6"/>
  <c r="AJ64" i="6"/>
  <c r="AJ62" i="6"/>
  <c r="AJ61" i="6"/>
  <c r="AL61" i="6" s="1"/>
  <c r="Q72" i="9" s="1"/>
  <c r="AJ60" i="6"/>
  <c r="AL60" i="6" s="1"/>
  <c r="Q71" i="9" s="1"/>
  <c r="AJ59" i="6"/>
  <c r="AL59" i="6" s="1"/>
  <c r="Q70" i="9" s="1"/>
  <c r="AJ58" i="6"/>
  <c r="AL58" i="6" s="1"/>
  <c r="Q69" i="9" s="1"/>
  <c r="AJ57" i="6"/>
  <c r="AL57" i="6" s="1"/>
  <c r="Q68" i="9" s="1"/>
  <c r="AJ192" i="6"/>
  <c r="AL192" i="6" s="1"/>
  <c r="AK189" i="6"/>
  <c r="AJ189" i="6"/>
  <c r="AK187" i="6"/>
  <c r="AJ187" i="6"/>
  <c r="AK182" i="6"/>
  <c r="AJ182" i="6"/>
  <c r="AK179" i="6"/>
  <c r="AK176" i="6"/>
  <c r="AJ176" i="6"/>
  <c r="AK174" i="6"/>
  <c r="AK172" i="6"/>
  <c r="AJ172" i="6"/>
  <c r="AJ201" i="6"/>
  <c r="AL201" i="6" s="1"/>
  <c r="AJ200" i="6"/>
  <c r="AJ199" i="6"/>
  <c r="AJ198" i="6"/>
  <c r="AJ197" i="6"/>
  <c r="AL197" i="6" s="1"/>
  <c r="AJ196" i="6"/>
  <c r="AL196" i="6" s="1"/>
  <c r="AK208" i="6"/>
  <c r="AJ208" i="6"/>
  <c r="AK206" i="6"/>
  <c r="AJ206" i="6"/>
  <c r="P69" i="9" l="1"/>
  <c r="P68" i="9"/>
  <c r="P71" i="9"/>
  <c r="P70" i="9"/>
  <c r="P72" i="9"/>
  <c r="Q95" i="9"/>
  <c r="Q94" i="9"/>
  <c r="AM197" i="6"/>
  <c r="Q172" i="9"/>
  <c r="AM201" i="6"/>
  <c r="Q176" i="9"/>
  <c r="AM57" i="6"/>
  <c r="O68" i="9" s="1"/>
  <c r="AM61" i="6"/>
  <c r="O72" i="9" s="1"/>
  <c r="AM82" i="6"/>
  <c r="Q92" i="9"/>
  <c r="AM58" i="6"/>
  <c r="O69" i="9" s="1"/>
  <c r="AM79" i="6"/>
  <c r="Q89" i="9"/>
  <c r="AM59" i="6"/>
  <c r="O70" i="9" s="1"/>
  <c r="AM80" i="6"/>
  <c r="Q90" i="9"/>
  <c r="AM83" i="6"/>
  <c r="Q93" i="9"/>
  <c r="AM192" i="6"/>
  <c r="Q168" i="9"/>
  <c r="AM196" i="6"/>
  <c r="Q171" i="9"/>
  <c r="AM60" i="6"/>
  <c r="O71" i="9" s="1"/>
  <c r="AM81" i="6"/>
  <c r="Q91" i="9"/>
  <c r="AL78" i="6"/>
  <c r="AL200" i="6"/>
  <c r="AL199" i="6"/>
  <c r="AL198" i="6"/>
  <c r="AL74" i="6"/>
  <c r="AL73" i="6"/>
  <c r="AL72" i="6"/>
  <c r="AL71" i="6"/>
  <c r="AL70" i="6"/>
  <c r="AL65" i="6"/>
  <c r="AL64" i="6"/>
  <c r="AL62" i="6"/>
  <c r="Q73" i="9" s="1"/>
  <c r="AM125" i="6"/>
  <c r="Q103" i="9"/>
  <c r="AM132" i="6"/>
  <c r="Q109" i="9"/>
  <c r="AM162" i="6"/>
  <c r="Q136" i="9"/>
  <c r="AM121" i="6"/>
  <c r="Q100" i="9"/>
  <c r="AM130" i="6"/>
  <c r="Q106" i="9"/>
  <c r="AM135" i="6"/>
  <c r="Q112" i="9"/>
  <c r="AM138" i="6"/>
  <c r="Q115" i="9"/>
  <c r="AM155" i="6"/>
  <c r="Q130" i="9"/>
  <c r="AM160" i="6"/>
  <c r="Q134" i="9"/>
  <c r="AM164" i="6"/>
  <c r="Q138" i="9"/>
  <c r="AM151" i="6"/>
  <c r="Q127" i="9"/>
  <c r="P127" i="9" s="1"/>
  <c r="AM157" i="6"/>
  <c r="Q131" i="9"/>
  <c r="AM161" i="6"/>
  <c r="Q135" i="9"/>
  <c r="AM166" i="6"/>
  <c r="Q139" i="9"/>
  <c r="AM152" i="6"/>
  <c r="Q128" i="9"/>
  <c r="AM158" i="6"/>
  <c r="Q132" i="9"/>
  <c r="AM167" i="6"/>
  <c r="Q140" i="9"/>
  <c r="AM119" i="6"/>
  <c r="Q99" i="9"/>
  <c r="AM129" i="6"/>
  <c r="Q105" i="9"/>
  <c r="AM133" i="6"/>
  <c r="Q110" i="9"/>
  <c r="AM136" i="6"/>
  <c r="Q113" i="9"/>
  <c r="AM154" i="6"/>
  <c r="Q129" i="9"/>
  <c r="AM159" i="6"/>
  <c r="Q133" i="9"/>
  <c r="AM163" i="6"/>
  <c r="Q137" i="9"/>
  <c r="AL44" i="6"/>
  <c r="AL39" i="6"/>
  <c r="AL54" i="6"/>
  <c r="AL41" i="6"/>
  <c r="AL32" i="6"/>
  <c r="AL52" i="6"/>
  <c r="AL51" i="6"/>
  <c r="AL76" i="6"/>
  <c r="AL48" i="6"/>
  <c r="AL46" i="6"/>
  <c r="AL36" i="6"/>
  <c r="AL215" i="6"/>
  <c r="Q191" i="9" s="1"/>
  <c r="AL214" i="6"/>
  <c r="Q190" i="9" s="1"/>
  <c r="AL212" i="6"/>
  <c r="Q188" i="9" s="1"/>
  <c r="AL189" i="6"/>
  <c r="AL172" i="6"/>
  <c r="AL176" i="6"/>
  <c r="AL206" i="6"/>
  <c r="AL187" i="6"/>
  <c r="AL182" i="6"/>
  <c r="AL179" i="6"/>
  <c r="AL174" i="6"/>
  <c r="AL208" i="6"/>
  <c r="AF62" i="4"/>
  <c r="AE62" i="4"/>
  <c r="AF61" i="4"/>
  <c r="AE61" i="4"/>
  <c r="AF59" i="4"/>
  <c r="AE59" i="4"/>
  <c r="AF54" i="4"/>
  <c r="AE54" i="4"/>
  <c r="AE49" i="4"/>
  <c r="AF43" i="4"/>
  <c r="AE43" i="4"/>
  <c r="AF42" i="4"/>
  <c r="AE42" i="4"/>
  <c r="AF41" i="4"/>
  <c r="AE41" i="4"/>
  <c r="AF40" i="4"/>
  <c r="AE40" i="4"/>
  <c r="AF39" i="4"/>
  <c r="AE39" i="4"/>
  <c r="AF34" i="4"/>
  <c r="AE34" i="4"/>
  <c r="P73" i="9" l="1"/>
  <c r="P190" i="9"/>
  <c r="P188" i="9"/>
  <c r="P191" i="9"/>
  <c r="AM62" i="6"/>
  <c r="O73" i="9" s="1"/>
  <c r="AM68" i="6"/>
  <c r="Q79" i="9"/>
  <c r="AM73" i="6"/>
  <c r="Q84" i="9"/>
  <c r="AM200" i="6"/>
  <c r="Q175" i="9"/>
  <c r="P91" i="9"/>
  <c r="O91" i="9"/>
  <c r="P90" i="9"/>
  <c r="O90" i="9"/>
  <c r="P89" i="9"/>
  <c r="O89" i="9"/>
  <c r="P176" i="9"/>
  <c r="O176" i="9"/>
  <c r="AM70" i="6"/>
  <c r="Q81" i="9"/>
  <c r="AM74" i="6"/>
  <c r="Q85" i="9"/>
  <c r="AM78" i="6"/>
  <c r="Q88" i="9"/>
  <c r="AM64" i="6"/>
  <c r="Q75" i="9"/>
  <c r="AM71" i="6"/>
  <c r="Q82" i="9"/>
  <c r="AM198" i="6"/>
  <c r="Q173" i="9"/>
  <c r="O171" i="9"/>
  <c r="P171" i="9"/>
  <c r="O168" i="9"/>
  <c r="P168" i="9"/>
  <c r="P93" i="9"/>
  <c r="O93" i="9"/>
  <c r="P92" i="9"/>
  <c r="O92" i="9"/>
  <c r="P172" i="9"/>
  <c r="O172" i="9"/>
  <c r="AM65" i="6"/>
  <c r="Q76" i="9"/>
  <c r="AM72" i="6"/>
  <c r="Q83" i="9"/>
  <c r="AM199" i="6"/>
  <c r="Q174" i="9"/>
  <c r="AG59" i="4"/>
  <c r="Q60" i="8" s="1"/>
  <c r="AG54" i="4"/>
  <c r="AH54" i="4" s="1"/>
  <c r="AG62" i="4"/>
  <c r="Q66" i="8" s="1"/>
  <c r="AG39" i="4"/>
  <c r="Q40" i="8" s="1"/>
  <c r="AG41" i="4"/>
  <c r="Q42" i="8" s="1"/>
  <c r="AG61" i="4"/>
  <c r="AG34" i="4"/>
  <c r="AG49" i="4"/>
  <c r="AM176" i="6"/>
  <c r="Q154" i="9"/>
  <c r="AM172" i="6"/>
  <c r="Q152" i="9"/>
  <c r="AM187" i="6"/>
  <c r="Q165" i="9"/>
  <c r="AM189" i="6"/>
  <c r="Q166" i="9"/>
  <c r="AM54" i="6"/>
  <c r="Q65" i="9"/>
  <c r="AM214" i="6"/>
  <c r="O190" i="9" s="1"/>
  <c r="AM206" i="6"/>
  <c r="Q183" i="9"/>
  <c r="AM48" i="6"/>
  <c r="Q60" i="9"/>
  <c r="AM52" i="6"/>
  <c r="Q63" i="9"/>
  <c r="AM44" i="6"/>
  <c r="Q58" i="9"/>
  <c r="O133" i="9"/>
  <c r="P133" i="9"/>
  <c r="O113" i="9"/>
  <c r="P113" i="9"/>
  <c r="P105" i="9"/>
  <c r="O105" i="9"/>
  <c r="O132" i="9"/>
  <c r="P132" i="9"/>
  <c r="O139" i="9"/>
  <c r="P139" i="9"/>
  <c r="O131" i="9"/>
  <c r="P131" i="9"/>
  <c r="O134" i="9"/>
  <c r="P134" i="9"/>
  <c r="P115" i="9"/>
  <c r="O115" i="9"/>
  <c r="O106" i="9"/>
  <c r="P106" i="9"/>
  <c r="O109" i="9"/>
  <c r="P109" i="9"/>
  <c r="AM212" i="6"/>
  <c r="O188" i="9" s="1"/>
  <c r="AM36" i="6"/>
  <c r="Q44" i="9"/>
  <c r="AM51" i="6"/>
  <c r="Q62" i="9"/>
  <c r="AM41" i="6"/>
  <c r="Q50" i="9"/>
  <c r="AM39" i="6"/>
  <c r="Q49" i="9"/>
  <c r="O137" i="9"/>
  <c r="P137" i="9"/>
  <c r="O129" i="9"/>
  <c r="P129" i="9"/>
  <c r="P110" i="9"/>
  <c r="O110" i="9"/>
  <c r="P99" i="9"/>
  <c r="O99" i="9"/>
  <c r="O140" i="9"/>
  <c r="P140" i="9"/>
  <c r="O128" i="9"/>
  <c r="P128" i="9"/>
  <c r="P135" i="9"/>
  <c r="O135" i="9"/>
  <c r="O127" i="9"/>
  <c r="O138" i="9"/>
  <c r="P138" i="9"/>
  <c r="O130" i="9"/>
  <c r="P130" i="9"/>
  <c r="O112" i="9"/>
  <c r="P112" i="9"/>
  <c r="P100" i="9"/>
  <c r="O100" i="9"/>
  <c r="P136" i="9"/>
  <c r="O136" i="9"/>
  <c r="O103" i="9"/>
  <c r="P103" i="9"/>
  <c r="AM208" i="6"/>
  <c r="Q184" i="9"/>
  <c r="AM215" i="6"/>
  <c r="O191" i="9" s="1"/>
  <c r="AM46" i="6"/>
  <c r="Q59" i="9"/>
  <c r="AM32" i="6"/>
  <c r="Q32" i="9"/>
  <c r="AM179" i="6"/>
  <c r="Q158" i="9"/>
  <c r="AM182" i="6"/>
  <c r="Q162" i="9"/>
  <c r="AM174" i="6"/>
  <c r="Q153" i="9"/>
  <c r="AM76" i="6"/>
  <c r="Q87" i="9"/>
  <c r="AG42" i="4"/>
  <c r="AG43" i="4"/>
  <c r="AG40" i="4"/>
  <c r="AF28" i="4"/>
  <c r="AE28" i="4"/>
  <c r="AH59" i="4" l="1"/>
  <c r="O60" i="8" s="1"/>
  <c r="P83" i="9"/>
  <c r="O83" i="9"/>
  <c r="O173" i="9"/>
  <c r="P173" i="9"/>
  <c r="P75" i="9"/>
  <c r="O75" i="9"/>
  <c r="O85" i="9"/>
  <c r="P85" i="9"/>
  <c r="O175" i="9"/>
  <c r="P175" i="9"/>
  <c r="P79" i="9"/>
  <c r="O79" i="9"/>
  <c r="O174" i="9"/>
  <c r="P174" i="9"/>
  <c r="P76" i="9"/>
  <c r="O76" i="9"/>
  <c r="O82" i="9"/>
  <c r="P82" i="9"/>
  <c r="O88" i="9"/>
  <c r="P88" i="9"/>
  <c r="P81" i="9"/>
  <c r="O81" i="9"/>
  <c r="P84" i="9"/>
  <c r="O84" i="9"/>
  <c r="Q55" i="8"/>
  <c r="P55" i="8" s="1"/>
  <c r="AH62" i="4"/>
  <c r="O66" i="8" s="1"/>
  <c r="AH39" i="4"/>
  <c r="O40" i="8" s="1"/>
  <c r="AH41" i="4"/>
  <c r="O42" i="8" s="1"/>
  <c r="O153" i="9"/>
  <c r="P60" i="8"/>
  <c r="P66" i="8"/>
  <c r="AH61" i="4"/>
  <c r="Q65" i="8"/>
  <c r="AH42" i="4"/>
  <c r="Q43" i="8"/>
  <c r="AH40" i="4"/>
  <c r="Q41" i="8"/>
  <c r="AH34" i="4"/>
  <c r="Q35" i="8"/>
  <c r="AH43" i="4"/>
  <c r="Q44" i="8"/>
  <c r="P42" i="8"/>
  <c r="AH49" i="4"/>
  <c r="Q50" i="8"/>
  <c r="P40" i="8"/>
  <c r="O154" i="9"/>
  <c r="P154" i="9"/>
  <c r="P165" i="9"/>
  <c r="O165" i="9"/>
  <c r="P65" i="9"/>
  <c r="O65" i="9"/>
  <c r="P166" i="9"/>
  <c r="O166" i="9"/>
  <c r="P152" i="9"/>
  <c r="O152" i="9"/>
  <c r="O58" i="9"/>
  <c r="P58" i="9"/>
  <c r="P60" i="9"/>
  <c r="O60" i="9"/>
  <c r="O183" i="9"/>
  <c r="P183" i="9"/>
  <c r="O32" i="9"/>
  <c r="P32" i="9"/>
  <c r="P59" i="9"/>
  <c r="O59" i="9"/>
  <c r="P49" i="9"/>
  <c r="O49" i="9"/>
  <c r="O50" i="9"/>
  <c r="P50" i="9"/>
  <c r="P44" i="9"/>
  <c r="O44" i="9"/>
  <c r="O63" i="9"/>
  <c r="P63" i="9"/>
  <c r="P184" i="9"/>
  <c r="O184" i="9"/>
  <c r="O62" i="9"/>
  <c r="P62" i="9"/>
  <c r="P158" i="9"/>
  <c r="O158" i="9"/>
  <c r="O162" i="9"/>
  <c r="P162" i="9"/>
  <c r="P153" i="9"/>
  <c r="P87" i="9"/>
  <c r="O87" i="9"/>
  <c r="AG28" i="4"/>
  <c r="AH28" i="4" s="1"/>
  <c r="O55" i="8" l="1"/>
  <c r="P65" i="8"/>
  <c r="O65" i="8"/>
  <c r="O50" i="8"/>
  <c r="P50" i="8"/>
  <c r="O44" i="8"/>
  <c r="P44" i="8"/>
  <c r="P41" i="8"/>
  <c r="O41" i="8"/>
  <c r="P35" i="8"/>
  <c r="O35" i="8"/>
  <c r="P43" i="8"/>
  <c r="O43" i="8"/>
  <c r="Q30" i="8"/>
  <c r="P30" i="8" s="1"/>
  <c r="O30" i="8" l="1"/>
  <c r="O82" i="11" l="1"/>
  <c r="T76" i="11"/>
  <c r="K82" i="11"/>
  <c r="V76" i="11"/>
  <c r="V82" i="11"/>
  <c r="U82" i="11"/>
  <c r="U76" i="11"/>
  <c r="T82" i="11"/>
  <c r="L76" i="11"/>
  <c r="J76" i="11"/>
  <c r="S82" i="11"/>
  <c r="S76" i="11"/>
  <c r="R76" i="11"/>
  <c r="R82" i="11"/>
  <c r="Q82" i="11"/>
  <c r="Q76" i="11"/>
  <c r="O76" i="11"/>
  <c r="N82" i="11"/>
  <c r="N76" i="11"/>
  <c r="M82" i="11"/>
  <c r="P82" i="11"/>
  <c r="M76" i="11"/>
  <c r="L82" i="11"/>
  <c r="K76" i="11"/>
  <c r="J82" i="11"/>
  <c r="G76" i="11"/>
  <c r="G82" i="11"/>
  <c r="D82" i="11"/>
  <c r="D76" i="11"/>
  <c r="P76" i="11"/>
  <c r="E39" i="11"/>
  <c r="J34" i="11"/>
  <c r="E66" i="11" s="1"/>
  <c r="P72" i="11" l="1"/>
  <c r="R72" i="11"/>
  <c r="G78" i="11"/>
  <c r="R78" i="11"/>
  <c r="K67" i="11"/>
  <c r="H63" i="11"/>
  <c r="P65" i="11"/>
  <c r="I81" i="11"/>
  <c r="H72" i="11"/>
  <c r="K72" i="11"/>
  <c r="L81" i="11"/>
  <c r="U80" i="11"/>
  <c r="C66" i="11"/>
  <c r="V66" i="11"/>
  <c r="K79" i="11"/>
  <c r="N65" i="11"/>
  <c r="J77" i="11"/>
  <c r="P79" i="11"/>
  <c r="L80" i="11"/>
  <c r="O72" i="11"/>
  <c r="K80" i="11"/>
  <c r="J79" i="11"/>
  <c r="T73" i="11"/>
  <c r="Q65" i="11"/>
  <c r="D75" i="11"/>
  <c r="I73" i="11"/>
  <c r="J72" i="11"/>
  <c r="C35" i="11"/>
  <c r="J75" i="11"/>
  <c r="K71" i="11"/>
  <c r="P63" i="11"/>
  <c r="G74" i="11"/>
  <c r="U65" i="11"/>
  <c r="P74" i="11"/>
  <c r="L77" i="11"/>
  <c r="U75" i="11"/>
  <c r="J63" i="11"/>
  <c r="J64" i="11" s="1"/>
  <c r="G35" i="11"/>
  <c r="S67" i="11"/>
  <c r="M71" i="11"/>
  <c r="F65" i="11"/>
  <c r="L63" i="11"/>
  <c r="U81" i="11"/>
  <c r="K73" i="11"/>
  <c r="F71" i="11"/>
  <c r="L74" i="11"/>
  <c r="I80" i="11"/>
  <c r="E73" i="11"/>
  <c r="S81" i="11"/>
  <c r="O66" i="11"/>
  <c r="H77" i="11"/>
  <c r="L66" i="11"/>
  <c r="L79" i="11"/>
  <c r="J78" i="11"/>
  <c r="N63" i="11"/>
  <c r="N64" i="11" s="1"/>
  <c r="F63" i="11"/>
  <c r="F64" i="11" s="1"/>
  <c r="D78" i="11"/>
  <c r="O77" i="11"/>
  <c r="L72" i="11"/>
  <c r="M81" i="11"/>
  <c r="L78" i="11"/>
  <c r="K65" i="11"/>
  <c r="P64" i="11"/>
  <c r="E67" i="11"/>
  <c r="K74" i="11"/>
  <c r="F80" i="11"/>
  <c r="P77" i="11"/>
  <c r="N66" i="11"/>
  <c r="I71" i="11"/>
  <c r="F78" i="11"/>
  <c r="Q74" i="11"/>
  <c r="L67" i="11"/>
  <c r="K63" i="11"/>
  <c r="K64" i="11" s="1"/>
  <c r="H81" i="11"/>
  <c r="K81" i="11"/>
  <c r="J74" i="11"/>
  <c r="V73" i="11"/>
  <c r="W67" i="11"/>
  <c r="N79" i="11"/>
  <c r="O74" i="11"/>
  <c r="J73" i="11"/>
  <c r="W63" i="11"/>
  <c r="W64" i="11" s="1"/>
  <c r="E72" i="11"/>
  <c r="V80" i="11"/>
  <c r="F77" i="11"/>
  <c r="G77" i="11"/>
  <c r="E81" i="11"/>
  <c r="U73" i="11"/>
  <c r="E79" i="11"/>
  <c r="V78" i="11"/>
  <c r="H78" i="11"/>
  <c r="F79" i="11"/>
  <c r="V67" i="11"/>
  <c r="S78" i="11"/>
  <c r="D81" i="11"/>
  <c r="V72" i="11"/>
  <c r="M63" i="11"/>
  <c r="M64" i="11" s="1"/>
  <c r="Q66" i="11"/>
  <c r="R71" i="11"/>
  <c r="D72" i="11"/>
  <c r="N78" i="11"/>
  <c r="T75" i="11"/>
  <c r="T63" i="11"/>
  <c r="T64" i="11" s="1"/>
  <c r="N73" i="11"/>
  <c r="P71" i="11"/>
  <c r="Q67" i="11"/>
  <c r="R74" i="11"/>
  <c r="X63" i="11"/>
  <c r="X64" i="11" s="1"/>
  <c r="M75" i="11"/>
  <c r="N75" i="11"/>
  <c r="O65" i="11"/>
  <c r="S79" i="11"/>
  <c r="N71" i="11"/>
  <c r="R67" i="11"/>
  <c r="V65" i="11"/>
  <c r="L65" i="11"/>
  <c r="T81" i="11"/>
  <c r="P75" i="11"/>
  <c r="C81" i="11"/>
  <c r="C74" i="11"/>
  <c r="T65" i="11"/>
  <c r="T77" i="11"/>
  <c r="O78" i="11"/>
  <c r="C72" i="11"/>
  <c r="D77" i="11"/>
  <c r="H65" i="11"/>
  <c r="T72" i="11"/>
  <c r="N80" i="11"/>
  <c r="U66" i="11"/>
  <c r="W66" i="11"/>
  <c r="N67" i="11"/>
  <c r="P80" i="11"/>
  <c r="S65" i="11"/>
  <c r="O80" i="11"/>
  <c r="V74" i="11"/>
  <c r="S73" i="11"/>
  <c r="C67" i="11"/>
  <c r="W65" i="11"/>
  <c r="O75" i="11"/>
  <c r="U77" i="11"/>
  <c r="R75" i="11"/>
  <c r="U67" i="11"/>
  <c r="O71" i="11"/>
  <c r="T79" i="11"/>
  <c r="Q78" i="11"/>
  <c r="T66" i="11"/>
  <c r="E75" i="11"/>
  <c r="C71" i="11"/>
  <c r="Q73" i="11"/>
  <c r="I79" i="11"/>
  <c r="C65" i="11"/>
  <c r="O81" i="11"/>
  <c r="R63" i="11"/>
  <c r="R64" i="11" s="1"/>
  <c r="L73" i="11"/>
  <c r="L71" i="11"/>
  <c r="I67" i="11"/>
  <c r="N74" i="11"/>
  <c r="S75" i="11"/>
  <c r="M77" i="11"/>
  <c r="O67" i="11"/>
  <c r="T78" i="11"/>
  <c r="M72" i="11"/>
  <c r="C63" i="11"/>
  <c r="C64" i="11" s="1"/>
  <c r="J81" i="11"/>
  <c r="R66" i="11"/>
  <c r="S80" i="11"/>
  <c r="K77" i="11"/>
  <c r="F75" i="11"/>
  <c r="Q80" i="11"/>
  <c r="G73" i="11"/>
  <c r="J66" i="11"/>
  <c r="S71" i="11"/>
  <c r="J71" i="11"/>
  <c r="E78" i="11"/>
  <c r="I75" i="11"/>
  <c r="M65" i="11"/>
  <c r="R73" i="11"/>
  <c r="H75" i="11"/>
  <c r="D80" i="11"/>
  <c r="V81" i="11"/>
  <c r="T74" i="11"/>
  <c r="K66" i="11"/>
  <c r="Q79" i="11"/>
  <c r="L64" i="11"/>
  <c r="I74" i="11"/>
  <c r="S66" i="11"/>
  <c r="P81" i="11"/>
  <c r="D79" i="11"/>
  <c r="D35" i="11"/>
  <c r="M74" i="11"/>
  <c r="Q72" i="11"/>
  <c r="C75" i="11"/>
  <c r="I35" i="11"/>
  <c r="N77" i="11"/>
  <c r="S77" i="11"/>
  <c r="F73" i="11"/>
  <c r="D67" i="11"/>
  <c r="D88" i="11"/>
  <c r="N72" i="11"/>
  <c r="R79" i="11"/>
  <c r="D73" i="11"/>
  <c r="H67" i="11"/>
  <c r="D86" i="11"/>
  <c r="M79" i="11"/>
  <c r="Q81" i="11"/>
  <c r="C80" i="11"/>
  <c r="F81" i="11"/>
  <c r="I63" i="11"/>
  <c r="I64" i="11" s="1"/>
  <c r="I77" i="11"/>
  <c r="I78" i="11"/>
  <c r="H66" i="11"/>
  <c r="G63" i="11"/>
  <c r="G64" i="11" s="1"/>
  <c r="U63" i="11"/>
  <c r="U64" i="11" s="1"/>
  <c r="I72" i="11"/>
  <c r="H80" i="11"/>
  <c r="G65" i="11"/>
  <c r="Q63" i="11"/>
  <c r="Q64" i="11" s="1"/>
  <c r="H79" i="11"/>
  <c r="H71" i="11"/>
  <c r="D66" i="11"/>
  <c r="O63" i="11"/>
  <c r="O64" i="11" s="1"/>
  <c r="U71" i="11"/>
  <c r="U74" i="11"/>
  <c r="E71" i="11"/>
  <c r="H35" i="11"/>
  <c r="V79" i="11"/>
  <c r="J65" i="11"/>
  <c r="O79" i="11"/>
  <c r="E80" i="11"/>
  <c r="E35" i="11"/>
  <c r="U72" i="11"/>
  <c r="G66" i="11"/>
  <c r="K75" i="11"/>
  <c r="J80" i="11"/>
  <c r="E74" i="11"/>
  <c r="G81" i="11"/>
  <c r="F74" i="11"/>
  <c r="V71" i="11"/>
  <c r="D63" i="11"/>
  <c r="D64" i="11" s="1"/>
  <c r="G72" i="11"/>
  <c r="E77" i="11"/>
  <c r="H74" i="11"/>
  <c r="G79" i="11"/>
  <c r="C79" i="11"/>
  <c r="V77" i="11"/>
  <c r="S63" i="11"/>
  <c r="S64" i="11" s="1"/>
  <c r="D74" i="11"/>
  <c r="R80" i="11"/>
  <c r="F72" i="11"/>
  <c r="U79" i="11"/>
  <c r="E63" i="11"/>
  <c r="E64" i="11" s="1"/>
  <c r="X65" i="11"/>
  <c r="N81" i="11"/>
  <c r="M78" i="11"/>
  <c r="M67" i="11"/>
  <c r="S72" i="11"/>
  <c r="M80" i="11"/>
  <c r="O73" i="11"/>
  <c r="P66" i="11"/>
  <c r="Q77" i="11"/>
  <c r="V63" i="11"/>
  <c r="V64" i="11" s="1"/>
  <c r="P73" i="11"/>
  <c r="G71" i="11"/>
  <c r="T71" i="11"/>
  <c r="E65" i="11"/>
  <c r="X66" i="11"/>
  <c r="Q75" i="11"/>
  <c r="H73" i="11"/>
  <c r="V75" i="11"/>
  <c r="I65" i="11"/>
  <c r="D71" i="11"/>
  <c r="Q71" i="11"/>
  <c r="G80" i="11"/>
  <c r="U78" i="11"/>
  <c r="G67" i="11"/>
  <c r="C78" i="11"/>
  <c r="P78" i="11"/>
  <c r="G75" i="11"/>
  <c r="T80" i="11"/>
  <c r="F66" i="11"/>
  <c r="C73" i="11"/>
  <c r="C77" i="11"/>
  <c r="D65" i="11"/>
  <c r="P67" i="11"/>
  <c r="H64" i="11"/>
  <c r="S74" i="11"/>
  <c r="M73" i="11"/>
  <c r="M66" i="11"/>
  <c r="T67" i="11"/>
  <c r="I66" i="11"/>
  <c r="R81" i="11"/>
  <c r="L75" i="11"/>
  <c r="J67" i="11"/>
  <c r="X67" i="11"/>
  <c r="F35" i="11"/>
  <c r="R77" i="11"/>
  <c r="K78" i="11"/>
  <c r="F67" i="11"/>
  <c r="R65" i="11"/>
  <c r="H76" i="11" l="1"/>
  <c r="H82" i="11"/>
  <c r="F82" i="11"/>
  <c r="F76" i="11"/>
  <c r="E82" i="11"/>
  <c r="E76" i="11"/>
  <c r="C82" i="11"/>
  <c r="C76" i="11"/>
  <c r="B88" i="11" l="1"/>
  <c r="C86" i="11"/>
  <c r="B86" i="11"/>
  <c r="P95" i="9" l="1"/>
  <c r="E88" i="11"/>
  <c r="O95" i="9" s="1"/>
  <c r="P94" i="9"/>
  <c r="E86" i="11"/>
  <c r="O94" i="9" s="1"/>
</calcChain>
</file>

<file path=xl/sharedStrings.xml><?xml version="1.0" encoding="utf-8"?>
<sst xmlns="http://schemas.openxmlformats.org/spreadsheetml/2006/main" count="1515" uniqueCount="1221">
  <si>
    <t>Hospital and Health Service:</t>
  </si>
  <si>
    <t>Facility:</t>
  </si>
  <si>
    <t>Audit Date/Period:</t>
  </si>
  <si>
    <t>Facility Questions</t>
  </si>
  <si>
    <t>Response</t>
  </si>
  <si>
    <t>Ward 1</t>
  </si>
  <si>
    <t>Ward 2</t>
  </si>
  <si>
    <t>Ward 3</t>
  </si>
  <si>
    <t>Ward 4</t>
  </si>
  <si>
    <t>Ward 5</t>
  </si>
  <si>
    <t>Ward/Unit:</t>
  </si>
  <si>
    <t>Ward/Unit Questions</t>
  </si>
  <si>
    <t>Ward 6</t>
  </si>
  <si>
    <t>Ward 7</t>
  </si>
  <si>
    <t>Ward 8</t>
  </si>
  <si>
    <t>Ward 9</t>
  </si>
  <si>
    <t>Ward 10</t>
  </si>
  <si>
    <t>Patient collection audit tool: collects patient level data (on a ward/unit) for each patient audited (for Edition 2 of the NSQHS Standards)</t>
  </si>
  <si>
    <t>Documentation audit - Patient</t>
  </si>
  <si>
    <t>Contents</t>
  </si>
  <si>
    <t>Ward/Unit Results</t>
  </si>
  <si>
    <t>Percentage</t>
  </si>
  <si>
    <t>Total number audited</t>
  </si>
  <si>
    <t>Number met</t>
  </si>
  <si>
    <t>Ward/Unit collection audit tool: collects ward/unit level data (for Edition 2 of the NSQHS Standards)</t>
  </si>
  <si>
    <t>Patient collation audit tool: collates the results for the audited patients (for Edition 2 of the NSQHS Standards)</t>
  </si>
  <si>
    <t>Ward/Unit collation audit tool: collates the results for the audited wards/units (for Edition 2 of the NSQHS Standards)</t>
  </si>
  <si>
    <t>Results for Ward_Unit</t>
  </si>
  <si>
    <t>Results for Patient</t>
  </si>
  <si>
    <t>Pt 1</t>
  </si>
  <si>
    <t>Pt = Patient</t>
  </si>
  <si>
    <t>Pt 2</t>
  </si>
  <si>
    <t>Pt 3</t>
  </si>
  <si>
    <t>Pt 4</t>
  </si>
  <si>
    <t>Pt 5</t>
  </si>
  <si>
    <t>Pt 6</t>
  </si>
  <si>
    <t>Pt 7</t>
  </si>
  <si>
    <t>Pt 8</t>
  </si>
  <si>
    <t>Pt 9</t>
  </si>
  <si>
    <t>Pt 10</t>
  </si>
  <si>
    <t>Pt 11</t>
  </si>
  <si>
    <t>Pt 12</t>
  </si>
  <si>
    <t>Pt 13</t>
  </si>
  <si>
    <t>Pt 14</t>
  </si>
  <si>
    <t>Pt 15</t>
  </si>
  <si>
    <t>Pt 16</t>
  </si>
  <si>
    <t>Pt 17</t>
  </si>
  <si>
    <t>Pt 18</t>
  </si>
  <si>
    <t>Pt 19</t>
  </si>
  <si>
    <t>Pt 20</t>
  </si>
  <si>
    <t>Ward 11</t>
  </si>
  <si>
    <t>Ward 12</t>
  </si>
  <si>
    <t>Ward 13</t>
  </si>
  <si>
    <t>Ward 14</t>
  </si>
  <si>
    <t>Ward 15</t>
  </si>
  <si>
    <t>Up to 20 patients can be audited on the tool.</t>
  </si>
  <si>
    <t>Audit Tools to audit against Edition 2 of the NSQHS Standards</t>
  </si>
  <si>
    <t>URN:</t>
  </si>
  <si>
    <t>Number of Yes</t>
  </si>
  <si>
    <t>Number of No</t>
  </si>
  <si>
    <t>Total Number Audited</t>
  </si>
  <si>
    <t>Facility Collection &amp; Results</t>
  </si>
  <si>
    <t>Ward_Unit Collection</t>
  </si>
  <si>
    <t>Patient Collection</t>
  </si>
  <si>
    <t>Notes:</t>
  </si>
  <si>
    <t>Measurement Plan</t>
  </si>
  <si>
    <t>Some of the questions may be used by the facility to demonstrate evidence for other actions, in addition to the action it has been aligned with.</t>
  </si>
  <si>
    <t>If yes to 1.0, is there evidence</t>
  </si>
  <si>
    <t>• there are Terms of Reference?</t>
  </si>
  <si>
    <t>• there are consumer advisors that reflect the day-to-day patient community?</t>
  </si>
  <si>
    <t>• Aboriginal and Torres Strait Islander communities are represented?</t>
  </si>
  <si>
    <t>• it is multidisciplinary?</t>
  </si>
  <si>
    <t>If yes to 1.0, is there evidence, e.g. in the minutes, the governing body</t>
  </si>
  <si>
    <t>If yes to 2.0, is there evidence they include</t>
  </si>
  <si>
    <t>• they define the audit process to be undertaken to assess against it?</t>
  </si>
  <si>
    <t>• they detail the date of the next revision?</t>
  </si>
  <si>
    <t>• they reference the source documents (if applicable) particularly where they are represented as best practice?</t>
  </si>
  <si>
    <t>• the system is regularly reviewed and risks reported to the governing body, the workforce and consumers?</t>
  </si>
  <si>
    <t>If yes to 4.0, is there evidence it includes</t>
  </si>
  <si>
    <t>• reports are developed using data in the system?</t>
  </si>
  <si>
    <t>• reviews the processes for providing feedback to the workforce, patients, consumers and the community about the organisation's performance in comprehensive care?</t>
  </si>
  <si>
    <t>• reviews reports on comprehensive care incidents?</t>
  </si>
  <si>
    <t>• reviews reports on restraint and seclusion?</t>
  </si>
  <si>
    <t>• ensures that mitigation strategies are in place for comprehensive care?</t>
  </si>
  <si>
    <t>• documenting screening and assessment findings, the outcome of shared decision making processes, agreed goals of care and comprehensive care plans?</t>
  </si>
  <si>
    <t>• roles, responsibilities and accountabilities of multidisciplinary team members in delivering comprehensive care?</t>
  </si>
  <si>
    <t>• they are evidence based and consistent with national guidelines?</t>
  </si>
  <si>
    <t>• they detail the date they became effective?</t>
  </si>
  <si>
    <t>• the workforce knows the documents exist, can access them and know, and use the contents?</t>
  </si>
  <si>
    <t>If yes to 3.0, is there evidence that</t>
  </si>
  <si>
    <t>• of a risk register that includes actions to address identified risks and the 'risk owner'?</t>
  </si>
  <si>
    <t>• teamwork and communication training?</t>
  </si>
  <si>
    <t>• competence in working with diverse population groups and collecting identification information?</t>
  </si>
  <si>
    <t>• the education assesses the skills of their staff regarding prevention and management?</t>
  </si>
  <si>
    <t>• education is matched to staff training needs?</t>
  </si>
  <si>
    <t>• staff feedback reports of the sessions are evaluated and incorporated into the next revision?</t>
  </si>
  <si>
    <t>If yes to 4.0, is there evidence that</t>
  </si>
  <si>
    <t>If yes to 5.0, is there evidence</t>
  </si>
  <si>
    <t>• the system regular monitored?</t>
  </si>
  <si>
    <t>Is there evidence that the facility (or at service level) has an incident management system for reporting, investigating and analysing comprehensive care incidents?</t>
  </si>
  <si>
    <t>If yes to 6.1, is there evidence</t>
  </si>
  <si>
    <t>Is there evidence that the facility (or at service level) has undertaken quality improvement activities to prevent and minimise harm from comprehensive care injuries?</t>
  </si>
  <si>
    <t>If yes to 8.0, is there evidence that</t>
  </si>
  <si>
    <t>• the data presented is meaningful and relevant?</t>
  </si>
  <si>
    <t>Is there evidence that the facility (or at service level) reports on comprehensive care in its annual reports and as safety indicators?</t>
  </si>
  <si>
    <t>If yes to 9.0, is there evidence</t>
  </si>
  <si>
    <t>• the material provides information to patients about comprehensive care tailored to their specific needs and level of health literacy?</t>
  </si>
  <si>
    <t>• the material is aimed at staff?</t>
  </si>
  <si>
    <t>• the workforce is aware of the material?</t>
  </si>
  <si>
    <t>• of processes for routinely distributing the material?</t>
  </si>
  <si>
    <t>• the needs of culturally and linguistically diverse populations are taken into consideration?</t>
  </si>
  <si>
    <t>• the communication strategies are evaluated and modified accordingly?</t>
  </si>
  <si>
    <t>• consumer complaints and compliments feedback or local patient experience survey feedback is used to improve the patient information?</t>
  </si>
  <si>
    <t>If yes to 11.0, is there evidence it</t>
  </si>
  <si>
    <t>• includes roles and responsibilities of each clinician?</t>
  </si>
  <si>
    <t>• includes working collaboratively to plan and deliver comprehensive care?</t>
  </si>
  <si>
    <t>• includes processes for working collaboratively with patients, carers and families?</t>
  </si>
  <si>
    <t>• includes a model for shared decision making?</t>
  </si>
  <si>
    <t>• outlines decision support tools?</t>
  </si>
  <si>
    <t>• ensuring the effectiveness and currency of the comprehensive care plan?</t>
  </si>
  <si>
    <t>• ensuring updates and changes to comprehensive care planning tools are effectively communicated to clinicians?</t>
  </si>
  <si>
    <t>Is there evidence that the facility (or at service level) uses an evidence based wound management system?</t>
  </si>
  <si>
    <t>Is there evidence that the facility (or at service level) uses an agreed pressure injury skin inspection tool?</t>
  </si>
  <si>
    <t>Is there evidence that the facility (or at service level) has a standard Pressure Injury Prevention and Management Plan?</t>
  </si>
  <si>
    <t>• of an inventory of all pressure injury equipment in the facility?</t>
  </si>
  <si>
    <t>• of regular audits of clinical use of the equipment undertaken?</t>
  </si>
  <si>
    <t>Is there evidence that the facility (or at service level) has an equipment (mattress and devices) maintenance and replacement program?</t>
  </si>
  <si>
    <t>If yes to 24.0, is there evidence</t>
  </si>
  <si>
    <t>• the use of restraint is reported to the governing body?</t>
  </si>
  <si>
    <t>• there are strategies to minimise the use of restraint?</t>
  </si>
  <si>
    <t>• the workforce who implement restraint are trained to do so?</t>
  </si>
  <si>
    <t>• appropriate observations during and subsequent to restraint are monitored and documented?</t>
  </si>
  <si>
    <t>• the use of seclusion is reported to the governing body?</t>
  </si>
  <si>
    <t>• the workforce who implement seclusion are trained to do so?</t>
  </si>
  <si>
    <t>• appropriate observations during and subsequent to seclusion are monitored and documented?</t>
  </si>
  <si>
    <t>• of processes for identifying and managing patients with end-of-life care needs?</t>
  </si>
  <si>
    <t>• the process for documenting and updating advance care plans is outlined?</t>
  </si>
  <si>
    <t>• the process for accessing specialist palliative care is outlined?</t>
  </si>
  <si>
    <t>• of processes for identifying and managing patients at risk of pressure injury?</t>
  </si>
  <si>
    <t>• they are consistent with best-practice guidelines?</t>
  </si>
  <si>
    <t>• of processes for identifying and managing patients at risk of falls?</t>
  </si>
  <si>
    <t>• of processes for post-fall management?</t>
  </si>
  <si>
    <t>• they include equipment procurement and provision?</t>
  </si>
  <si>
    <t>• of processes for identifying and managing patients at risk of poor nutrition?</t>
  </si>
  <si>
    <t>• of processes for identifying and managing patients with cognitive impairment?</t>
  </si>
  <si>
    <t>• of processes for identifying and managing patients at risk of delirium?</t>
  </si>
  <si>
    <t>• it includes managing the use of antipsychotic medicines?</t>
  </si>
  <si>
    <t>• of processes for identifying and managing patients at risk of unpredictable behaviour, including self-harm, suicide, aggression and violence?</t>
  </si>
  <si>
    <t>• it includes responding to acute behavioural disturbances in relation to cognitive impairment?</t>
  </si>
  <si>
    <t>• it includes follow-up arrangements for people who have self-harmed or reported suicidal ideation, and the roles and responsibilities of the workforce?</t>
  </si>
  <si>
    <t>• of processes for identifying and mitigating situations that may precipitate aggression, and de-escalation strategies?</t>
  </si>
  <si>
    <t>• of processes to treat patients without using restraint and seclusion?</t>
  </si>
  <si>
    <t>• they include reporting the use of restraint and seclusion to the governing body?</t>
  </si>
  <si>
    <t>• they are consistent with legislation?</t>
  </si>
  <si>
    <t>• when and how to use relevant screening processes and tools?</t>
  </si>
  <si>
    <t>• how to partner with patients, carers and families?</t>
  </si>
  <si>
    <t>• what assessments and actions to take when cognitive, behavioural, mental and physical conditions or issues, or risks of harm are identified?</t>
  </si>
  <si>
    <t>• when to repeat screening processes to identify evolving conditions, issues or risks of harm?</t>
  </si>
  <si>
    <t>• how to provide feedback about any issues with screening tools and processes?</t>
  </si>
  <si>
    <t>• when and how to use relevant assessment processes and tools?</t>
  </si>
  <si>
    <t>• how to partner with patients, carers and families to optimise the identification of relevant information?</t>
  </si>
  <si>
    <t>• how to communicate and document comprehensive assessment findings?</t>
  </si>
  <si>
    <t>• when to repeat assessment processes in response to evolving conditions, issues or risks of harm?</t>
  </si>
  <si>
    <t>• how to provide feedback about any issues with comprehensive assessment tools and processes?</t>
  </si>
  <si>
    <t>• roles, responsibilities and accountabilities in documenting the findings of screening and assessment processes?</t>
  </si>
  <si>
    <t>• how to use paper or electronic tools to document screening and assessment findings?</t>
  </si>
  <si>
    <t>• how to document alerts in the healthcare record?</t>
  </si>
  <si>
    <t>• how to provide feedback about any issues with documentation tools and processes?</t>
  </si>
  <si>
    <t>• when and how to use the comprehensive care plan?</t>
  </si>
  <si>
    <t>• assessment, documentation and communication of patient progress against the goals of care?</t>
  </si>
  <si>
    <t>• indicators to repeat screening, assessment and comprehensive care planning processes?</t>
  </si>
  <si>
    <t>• how to partner with patients, carers and families to optimise the delivery of comprehensive care?</t>
  </si>
  <si>
    <t>• how to support the specific roles of carers in delivering comprehensive care?</t>
  </si>
  <si>
    <t>• how to gain access to other expertise and equipment required for delivering comprehensive care?</t>
  </si>
  <si>
    <t>• how to provide feedback about issues with processes that support the delivery of comprehensive care?</t>
  </si>
  <si>
    <t>• organ and tissue donation?</t>
  </si>
  <si>
    <t>• screening and/or assessment?</t>
  </si>
  <si>
    <t>• the use and allocation of equipment and devices to manage pressure injuries?</t>
  </si>
  <si>
    <t>• falls risk screening and/or assessment?</t>
  </si>
  <si>
    <t>• operation of the food and nutrition system, for clinical and non-clinical staff?</t>
  </si>
  <si>
    <t>• systems to support caring for patients with cognitive impairment, and agreed tools and responsibilities?</t>
  </si>
  <si>
    <t>• recognising signs of potential risk for suicide?</t>
  </si>
  <si>
    <t>• de-escalation strategies?</t>
  </si>
  <si>
    <t>• strategies to reduce the use of restraint and seclusion?</t>
  </si>
  <si>
    <t>• implementing the use of restraint and seclusion safely?</t>
  </si>
  <si>
    <t>Is there evidence that the ward provides workforce training about using the comprehensive care plan to deliver care?</t>
  </si>
  <si>
    <t>Is there evidence ward routines have been designed to maximise safety?</t>
  </si>
  <si>
    <t>Ask: 'Can you identify the clinician with overall responsibility for your care?'</t>
  </si>
  <si>
    <t>Ask: 'Your care relies on hospital staff sharing information with each other. Have you been part of these discussions in the past 24 hours?'</t>
  </si>
  <si>
    <t>Comprehensive Care Planning and Delivery</t>
  </si>
  <si>
    <t>Preventing and managing pressure injuries</t>
  </si>
  <si>
    <t>Ask: 'Have you been given information on how to prevent bed sores (pressure injuries) while in hospital?'</t>
  </si>
  <si>
    <t>Other</t>
  </si>
  <si>
    <t>• Standard pressure reducing foam mattress</t>
  </si>
  <si>
    <t>• Pressure reducing overlay - unpowered</t>
  </si>
  <si>
    <t>• Alternating mattress - replacement</t>
  </si>
  <si>
    <t>• Alternating mattress - overlay</t>
  </si>
  <si>
    <t>• Other</t>
  </si>
  <si>
    <t>• Pressure reducing chair</t>
  </si>
  <si>
    <t>• Extra pillow</t>
  </si>
  <si>
    <t>• Bed cradle</t>
  </si>
  <si>
    <t>Skin inspection</t>
  </si>
  <si>
    <t>Has verbal consent been obtained for full skin inspection?</t>
  </si>
  <si>
    <t>• None present</t>
  </si>
  <si>
    <t>• Skin tear</t>
  </si>
  <si>
    <t>• Incontinence associated dermatitis (IAD)</t>
  </si>
  <si>
    <t>• Chronic vascular ulcer</t>
  </si>
  <si>
    <t>If a Pressure injury is present, record the stage, site, side of body and whether the pressure injury was present on admission.</t>
  </si>
  <si>
    <t>Pressure injury 1</t>
  </si>
  <si>
    <t>Present on admission</t>
  </si>
  <si>
    <t>Pressure injury 2</t>
  </si>
  <si>
    <t>Pressure injury 3</t>
  </si>
  <si>
    <t>Pressure injury 4</t>
  </si>
  <si>
    <t>Pressure injury 5</t>
  </si>
  <si>
    <t>• Pressure injury stage</t>
  </si>
  <si>
    <t>• Side of body</t>
  </si>
  <si>
    <t>• Present on admission</t>
  </si>
  <si>
    <t>Occiput</t>
  </si>
  <si>
    <t>Ear</t>
  </si>
  <si>
    <t>Nose</t>
  </si>
  <si>
    <t>Scapula</t>
  </si>
  <si>
    <t>Upper arm</t>
  </si>
  <si>
    <t>Elbow</t>
  </si>
  <si>
    <t>Finger</t>
  </si>
  <si>
    <t>Spine</t>
  </si>
  <si>
    <t>Ischium</t>
  </si>
  <si>
    <t>Lips/mouth</t>
  </si>
  <si>
    <t>Lower arm/hand</t>
  </si>
  <si>
    <t>Trochanter/hip</t>
  </si>
  <si>
    <t>Knee</t>
  </si>
  <si>
    <t>Lower leg</t>
  </si>
  <si>
    <t>Ankle</t>
  </si>
  <si>
    <t>Heel</t>
  </si>
  <si>
    <t>Foot</t>
  </si>
  <si>
    <t>Toe</t>
  </si>
  <si>
    <t>Preventing falls and harm from falls</t>
  </si>
  <si>
    <t>If patient is at risk of falling, are they within view of and close to the nursing station?</t>
  </si>
  <si>
    <t>Ask 'Have you been given information on how to prevent you from falling while in hospital?'</t>
  </si>
  <si>
    <t>Is there evidence the patient has experienced a fall while in hospital?</t>
  </si>
  <si>
    <t>Can the bed rail be fixed into a mid position?</t>
  </si>
  <si>
    <t>Is the nurse call system within reach of the patient?</t>
  </si>
  <si>
    <t>Is the bed control (if bed has a control) within reach of the patient?</t>
  </si>
  <si>
    <t>Are the patient's bed brakes locked on?</t>
  </si>
  <si>
    <t>Is the patient's chair at the appropriate height?</t>
  </si>
  <si>
    <t>Is the patient's tray table within reach?</t>
  </si>
  <si>
    <t>Has the discharge process commenced?</t>
  </si>
  <si>
    <t>Nutrition and hydration</t>
  </si>
  <si>
    <t>• Staff</t>
  </si>
  <si>
    <t>• Non staff</t>
  </si>
  <si>
    <t>• Procedure</t>
  </si>
  <si>
    <t>• Operating theatre</t>
  </si>
  <si>
    <t>• Test</t>
  </si>
  <si>
    <t>• Refused</t>
  </si>
  <si>
    <t>Preventing delirium and managing cognitive impairment</t>
  </si>
  <si>
    <t>Predicting, preventing and managing self-harm and suicide</t>
  </si>
  <si>
    <t>Predicting, preventing and managing aggression and violence</t>
  </si>
  <si>
    <t>Minimising restrictive practices: restraint</t>
  </si>
  <si>
    <t>Minimising restrictive practices: seclusion</t>
  </si>
  <si>
    <t>Comprehensive care at the end of life</t>
  </si>
  <si>
    <t>Patient Questions</t>
  </si>
  <si>
    <t>Observation audit</t>
  </si>
  <si>
    <t>Stage</t>
  </si>
  <si>
    <t>UPI</t>
  </si>
  <si>
    <t>SDTI</t>
  </si>
  <si>
    <t>Mucosal</t>
  </si>
  <si>
    <t>Left</t>
  </si>
  <si>
    <t>Mid</t>
  </si>
  <si>
    <t>Right</t>
  </si>
  <si>
    <t>Percentage of patients who reported being able to identify the clinician with overall responsibility for their care</t>
  </si>
  <si>
    <t>Percentage of patients who had one or more pressure injuries with evidence in the chart that the pressure injury was reported in the facility incident management system</t>
  </si>
  <si>
    <t>Percentage of patients who had one of more pressure injuries with documented evidence of referral to a wound management service</t>
  </si>
  <si>
    <t>Percentage of patients who reported being shown around the bed area, room and ward/unit facilities on admission</t>
  </si>
  <si>
    <t>Percentage of patients who reported having missed a meal in the past 24 hours</t>
  </si>
  <si>
    <t>Percentage of patients at risk of falling who were within view of and close to the nursing station</t>
  </si>
  <si>
    <t>Details of the actions as per plan</t>
  </si>
  <si>
    <t>Details of who the 'owner' is, the clinical lead, where the plans are filed and how often they are reviewed</t>
  </si>
  <si>
    <t>Details of what has been done</t>
  </si>
  <si>
    <t>Percentage of wards/units that have undertaken quality improvement activities to prevent comprehensive care injuries</t>
  </si>
  <si>
    <t>• reviews quality improvement plans that outline designated responsibilities and timeframes for completion of improvement actions?</t>
  </si>
  <si>
    <t>Percentage of patients who experienced a fall while in hospital</t>
  </si>
  <si>
    <t>Percentage of patients who reported being given information on how to prevent bed sores (pressure injuries) while in hospital</t>
  </si>
  <si>
    <t>Percentage of patients who gave verbal consent for full skin inspection</t>
  </si>
  <si>
    <t>• Percentage of patients reviewed by Occupational Therapist</t>
  </si>
  <si>
    <t>Percentage of patients where the bed rail can be fixed into a mid position</t>
  </si>
  <si>
    <t>Percentage of patients where the nurse call system is within reach of the patient</t>
  </si>
  <si>
    <t>Percentage of patients where the bed control (if bed has a control) is within reach of the patient</t>
  </si>
  <si>
    <t>Percentage of patients where the patient's bed is at the appropriate height</t>
  </si>
  <si>
    <t>Percentage of patients where the patient's bed brakes are locked on</t>
  </si>
  <si>
    <t>Percentage of patients where the patient's chair is at the appropriate height</t>
  </si>
  <si>
    <t>Percentage of patients where the patient's tray table is within reach</t>
  </si>
  <si>
    <t>Percentage of patients where the patient's sensory aids are they within reach</t>
  </si>
  <si>
    <t>Percentage of patients where the patient has appropriate footwear</t>
  </si>
  <si>
    <t>Percentage of patients who have had the discharge process commenced</t>
  </si>
  <si>
    <t>Percentage of patients with the discharge process commenced that have referrals to appropriate primary health providers/community services organised</t>
  </si>
  <si>
    <t>• Percentage of patients with referrals to Physiotherapist organised</t>
  </si>
  <si>
    <t>• Percentage of patients with referrals to Occupational Therapist organised</t>
  </si>
  <si>
    <t>• Percentage of patients with referrals to Dietitian organised</t>
  </si>
  <si>
    <t>• Percentage of patients with referrals to Nutritionist organised</t>
  </si>
  <si>
    <t>• Percentage of patients with referrals to Allied Health Assistant organised</t>
  </si>
  <si>
    <t>• Percentage of patients with referrals to Nursing Home Placement organised</t>
  </si>
  <si>
    <t>• Percentage of patients with referrals to HACC organised</t>
  </si>
  <si>
    <t>Percentage of patients screened for nutrition risk on admission to the ward</t>
  </si>
  <si>
    <t>Percentage of patients who reported they felt they needed help with their last meal</t>
  </si>
  <si>
    <t>Percentage of patients who reported they felt they needed help with their last meal and received the help that they needed</t>
  </si>
  <si>
    <t xml:space="preserve">Criteria </t>
  </si>
  <si>
    <t>Item</t>
  </si>
  <si>
    <t>Action</t>
  </si>
  <si>
    <t>Actions required</t>
  </si>
  <si>
    <t>Goal</t>
  </si>
  <si>
    <t>Indicator</t>
  </si>
  <si>
    <t>Audit Tool</t>
  </si>
  <si>
    <t>Question on Audit Tool</t>
  </si>
  <si>
    <t>Response options</t>
  </si>
  <si>
    <t>Numerator</t>
  </si>
  <si>
    <t>Denominator</t>
  </si>
  <si>
    <t>Clinical governance and quality improvement to support comprehensive care</t>
  </si>
  <si>
    <t>Integrating clinical governance</t>
  </si>
  <si>
    <t xml:space="preserve">5.1
</t>
  </si>
  <si>
    <t>Facility</t>
  </si>
  <si>
    <t>Applying quality improvement systems</t>
  </si>
  <si>
    <t xml:space="preserve">5.2
</t>
  </si>
  <si>
    <t>The health service organisation applies the quality improvement system from the Clinical Governance Standard when: 
a. Monitoring the delivery of comprehensive care
b. Implementing strategies to improve the outcomes from comprehensive care and associated processes
c. Reporting on delivery of comprehensive care</t>
  </si>
  <si>
    <t xml:space="preserve">
Yes; No
text box
Yes; No
text box
Yes; No
Yes; No
Yes; No
text box</t>
  </si>
  <si>
    <t xml:space="preserve">
Yes; No
text box</t>
  </si>
  <si>
    <t>Ward</t>
  </si>
  <si>
    <t>Partnering with consumers</t>
  </si>
  <si>
    <t xml:space="preserve">5.3
</t>
  </si>
  <si>
    <t>Clinicians use organisational processes from the Partnering with Consumers Standard when providing comprehensive care to:
a. Actively involve patients in their own care
b. Meet the patient's information needs
c. Share decision-making</t>
  </si>
  <si>
    <t>Designing systems to deliver comprehensive care</t>
  </si>
  <si>
    <t>The health service organisation has systems for comprehensive care that:
a. Support clinicians to develop, document and communicate comprehensive plans for patients' care and treatment
b. Provide care to patients in the setting that best meets their clinical needs
c. Ensure timely referral of patients with specialist healthcare needs to relevant services
d. Identify, at all times, the clinician with overall accountability for a patient's care</t>
  </si>
  <si>
    <t>Patient</t>
  </si>
  <si>
    <t>Yes; No; Don't know; N/A</t>
  </si>
  <si>
    <t>Collaboration and teamwork</t>
  </si>
  <si>
    <t>The health service organisation has processes to:
a. Support multidisciplinary collaboration and teamwork
b. Define the roles and responsibilities of each clinician working in a team</t>
  </si>
  <si>
    <t>Clinicians work collaboratively to plan and deliver comprehensive care</t>
  </si>
  <si>
    <t>Developing the comprehensive care plan</t>
  </si>
  <si>
    <t>Planning for comprehensive care</t>
  </si>
  <si>
    <t>The health service organisation has processes relevant to the patients using the service and the services provided:
a. For integrated and timely screening and assessment
b. That identify the risks and harm in the 'Minimising patient harm' criterion</t>
  </si>
  <si>
    <t>Identify if the wards/units have mechanisms in place to identify patients at increased risk of harm</t>
  </si>
  <si>
    <t>The health service organisation has processes to routinely ask patients if they identify as being of Aboriginal and/or Torres Strait Islander origin, and to record this information in administrative and clinical information systems</t>
  </si>
  <si>
    <t>Patients are supported to document clear advance care plans</t>
  </si>
  <si>
    <t>Screening of risk</t>
  </si>
  <si>
    <t xml:space="preserve">5.10
</t>
  </si>
  <si>
    <t>Clinicians use relevant screening processes:
a. On presentation, during clinical examination and history taking, and when required during care
b. To identify cognitive, behavioural, mental and physical conditions, issues, and risks of harm
c. To identify social and other circumstances that may compound these risks</t>
  </si>
  <si>
    <t>Clinical assessment</t>
  </si>
  <si>
    <t>Clinicians comprehensively assess the conditions and risks identified through the screening process</t>
  </si>
  <si>
    <t xml:space="preserve">
Yes; No</t>
  </si>
  <si>
    <t xml:space="preserve">5.12
</t>
  </si>
  <si>
    <t>Clinicians document the findings of the screening and clinical assessment processes, including any relevant alerts, in the healthcare record</t>
  </si>
  <si>
    <t xml:space="preserve">5.13
</t>
  </si>
  <si>
    <t>Clinicians use processes for shared decision making to develop and document a comprehensive and individualised plan that:
a. Addresses the significance and complexity of the patient's health issues and risks of harm
b. Identifies agreed goals and actions for the patient's treatment and care
c. Identifies the support people a patient wants involved in communications and decision-making about their care
d. Commences discharge planning at the beginning of the episode of care
e. Includes a plan for referral to follow-up services, if appropriate and available
f. Is consistent with best practice and evidence</t>
  </si>
  <si>
    <t>Delivering comprehensive care</t>
  </si>
  <si>
    <t>Using the comprehensive care plan</t>
  </si>
  <si>
    <t xml:space="preserve">5.14
</t>
  </si>
  <si>
    <t>The workforce, patients, carers and families work in partnership to:
a. Use the comprehensive care plan to deliver care
b. Monitor the effectiveness of the comprehensive care plan in meeting the goals of care
c. Review and update the comprehensive care plan if it is not effective
d. Reassess the patient's needs if changes in diagnosis, behaviour, cognition, or mental or physical condition occur</t>
  </si>
  <si>
    <t>Yes; No; N/A</t>
  </si>
  <si>
    <t xml:space="preserve">
Yes; No; N/A</t>
  </si>
  <si>
    <t>Minimising patient harm</t>
  </si>
  <si>
    <t>The health service organisation providing services to patients at risk of pressure injuries has systems for pressure injury prevention and wound management that are consistent with best-practice guidelines</t>
  </si>
  <si>
    <t>Identify if the facility uses an evidenced- based wound management system across the facility</t>
  </si>
  <si>
    <t>Evidence the facility uses an evidenced- based wound management system across the facility</t>
  </si>
  <si>
    <t xml:space="preserve">
Yes; No
text box</t>
  </si>
  <si>
    <t>Identify the extent to which pressure injuries are reported in the incident management system and documented in the chart</t>
  </si>
  <si>
    <t>Identify the extent to which patients have documented evidence of referral to a wound management service</t>
  </si>
  <si>
    <t>% of patients who have documented evidence of referral to a wound management service</t>
  </si>
  <si>
    <t>Identify the extent to which patients are being risk assessed for pressure injuries and how timely</t>
  </si>
  <si>
    <t>Yes; No</t>
  </si>
  <si>
    <t>Clinicians providing care to patients at risk of developing, or with, a pressure injury conduct comprehensive skin inspections in accordance with best-practice time frames and frequency</t>
  </si>
  <si>
    <t>Identify if the facility uses an agreed tool for pressure injury skin inspection</t>
  </si>
  <si>
    <t>Evidence that the facility uses an agreed pressure injury skin inspection tool</t>
  </si>
  <si>
    <t>Identify if the facility has a pressure injury prevention and management plan for use across the facility</t>
  </si>
  <si>
    <t xml:space="preserve">Evidence the facility has a pressure injury prevention and management plan </t>
  </si>
  <si>
    <t>Identify the extent to which patients had a skin inspection and how timely</t>
  </si>
  <si>
    <t>Identify the extent to which patients have a pressure injury prevention management plan</t>
  </si>
  <si>
    <t xml:space="preserve">
Yes; No; Don't know; N/A</t>
  </si>
  <si>
    <t>The health service organisation providing services to patients at risk of pressure injuries ensures that:
a. Patients, carers and families are provided with information about preventing pressure injuries
b. Equipment, devices and products are used in line with best-practice guidelines to prevent and effectively manage pressure injuries</t>
  </si>
  <si>
    <t>Identify if the facility has an equipment (mattress and devices) maintenance and replacement program, with inventory system and regular equipment audits</t>
  </si>
  <si>
    <t>Evidence the facility has an equipment (mattress and devices) maintenance and replacement program, with inventory system and regular equipment audits</t>
  </si>
  <si>
    <t xml:space="preserve">
Yes; No
text box
Yes; No
text box
Yes; No
text box</t>
  </si>
  <si>
    <t>Identify the extent to which patients/carers receive information about their pressure injury risk</t>
  </si>
  <si>
    <t>% of patients who were given information about their pressure injury risk</t>
  </si>
  <si>
    <t>The health service organisation providing services to patients at risk of falls has systems that are consistent with best-practice guidelines for:
a. Falls prevention
b. Minimising harm from falls
c. Post-falls management</t>
  </si>
  <si>
    <t>Identify patients in the ward/unit who had their incident entered in the incident management system</t>
  </si>
  <si>
    <t>% of patients who had their incident entered in the incident management system</t>
  </si>
  <si>
    <t xml:space="preserve">Yes; No
Yes; No  </t>
  </si>
  <si>
    <t>Identify patients in the ward/unit where the discharge process has commenced, who have been referred to appropriate primary health providers/community services been organised</t>
  </si>
  <si>
    <t>Yes; No
Yes; No; N/A
Physiotherapist;
Occupational Therapist;
Dietitian;
Nutritionist;
Allied Health Assistant;
Nursing Home Placement;
HACC; Other</t>
  </si>
  <si>
    <t>The health service organisation providing services to patients at risk of falls ensures that equipment, devices and tools are available to promote safe mobility and managed the risks of falls</t>
  </si>
  <si>
    <t>Identify patients in the ward/unit that have a bed rail that can be fixed into a mid position</t>
  </si>
  <si>
    <t>% of patients that have a bed rail that can be fixed into a mid position</t>
  </si>
  <si>
    <t>Identify patients in the ward/unit who had the nurse call system within their reach</t>
  </si>
  <si>
    <t>% of patients who had the nurse call system within their reach</t>
  </si>
  <si>
    <t>Identify patients in the ward/unit who had the bed control within their reach</t>
  </si>
  <si>
    <t>% of patients who had the bed control within their reach</t>
  </si>
  <si>
    <t>Identify patients in the ward/unit who had the bed at the appropriate height</t>
  </si>
  <si>
    <t>% of patients who had the bed at the appropriate height</t>
  </si>
  <si>
    <t>Identify patients in the ward/unit who had the bed brakes locked on</t>
  </si>
  <si>
    <t>% of patients who had the bed brakes locked on</t>
  </si>
  <si>
    <t>Identify patients in the ward/unit who had the chair at the appropriate height</t>
  </si>
  <si>
    <t>% of patients who had the chair at the appropriate height</t>
  </si>
  <si>
    <t>Identify patients in the ward/unit who had their room free of clutter / other hazards</t>
  </si>
  <si>
    <t>Identify patients in the ward/unit who had the tray table within reach</t>
  </si>
  <si>
    <t>% of patients who had the tray table within reach</t>
  </si>
  <si>
    <t>Identify patients in the ward/unit who had appropriate footwear</t>
  </si>
  <si>
    <t>% of patients who had appropriate footwear</t>
  </si>
  <si>
    <t>Identify patients in the ward/unit that were shown around the bed area, room and ward/unit facilities on admission.</t>
  </si>
  <si>
    <t>Clinicians providing care to patients at risk of falls provide patients, carers and families with information about reducing falls risks and falls prevention strategies</t>
  </si>
  <si>
    <t>The health service organisation that admits patients overnight has systems for the preparation and distribution of food and fluids that include nutrition care plans based on current evidence and best practice</t>
  </si>
  <si>
    <t>The workforce uses the systems for preparation and distribution of food and fluids to:
a. Meet patients' nutritional needs and requirements
b. Monitor the nutritional care of patients at risk
c. Identify, and provide access to, nutritional support for patients who cannot meet their nutritional requirements with food alone
d. Support patients who require assistance with eating and drinking</t>
  </si>
  <si>
    <t>Identify patients in the ward/unit who had their admission weight documented</t>
  </si>
  <si>
    <t>% of patients who had their admission weight documented</t>
  </si>
  <si>
    <t>Identify patients in the ward/unit with a follow up weight documented</t>
  </si>
  <si>
    <t>% of patients with a follow up weight documented</t>
  </si>
  <si>
    <t>Yes; No; N/A
At risk; Not at risk; Not documented
Yes; No; N/A</t>
  </si>
  <si>
    <t>Yes; No; Clinically inappropriate; N/A</t>
  </si>
  <si>
    <t>The health service organisation providing services to patients who have cognitive impairment or are at risk of developing delirium has a system for caring for patients with cognitive impairment to:
a. Incorporate best-practice strategies for early recognition, prevention, treatment and management of cognitive impairment in the care plan, including the Delirium Clinical Care Standard, where relevant
b. Manage the use of antipsychotics and other psychoactive medicines, in accordance with best practice and legislation</t>
  </si>
  <si>
    <t xml:space="preserve">5.30
</t>
  </si>
  <si>
    <t>Clinicians providing care to patients who have cognitive impairment or are at risk of developing delirium use the system for caring for patients with cognitive impairment to:
a. Recognise, prevent, treat and manage cognitive impairment
b. Collaborate with patients, carers and families to understand the patient and implement individualised strategies that minimise any anxiety or distress while they are receiving care</t>
  </si>
  <si>
    <t>The health service organisation has systems to support collaboration with patients, carers and families to:
a. Identify when a patient is at risk of self-harm
b. Identify when a patient is at risk of suicide
c. Safely and effectively respond to patients who are distressed, have thoughts of self-harm or suicide, or have self-harmed</t>
  </si>
  <si>
    <t>The health service organisation has processes to identify and mitigate situations that may precipitate aggression</t>
  </si>
  <si>
    <t>5.0 Is there evidence ward routines have been designed to maximise safety?
5.1 If yes to 5.0, outline what has been done.</t>
  </si>
  <si>
    <t>Yes; No
text box</t>
  </si>
  <si>
    <t>Where restraint is clinically necessary to prevent harm, the health service organisation has systems that:
a. Minimise and, where possible, eliminate the use of restraint
b. Govern the use of restraint in accordance with legislation
c. Report use of restraint to the governing body</t>
  </si>
  <si>
    <t>Where seclusion is clinically necessary to prevent harm and is permitted under legislation, the health service organisation has systems that:
a. Minimise and, where possible, eliminate the use of seclusion
b. Govern the use of seclusion in accordance with legislation
c. Report use of seclusion to the governing body</t>
  </si>
  <si>
    <t>Identify patients in the ward/unit who had the sensory aids, i.e. glasses, hearing aid, within reach</t>
  </si>
  <si>
    <t>% of patients who had the sensory aids, i.e. glasses, hearing aid, within reach</t>
  </si>
  <si>
    <t>Identify if the facility has risk management systems to identify, monitor, manage and review risks associated with comprehensive care</t>
  </si>
  <si>
    <t>Identify if the facility provides staff education on comprehensive care</t>
  </si>
  <si>
    <t>Evidence that the facility provides staff education on comprehensive care</t>
  </si>
  <si>
    <t>Identify if the facility monitors, evaluates and continuously improves comprehensive care</t>
  </si>
  <si>
    <t>Identify if the facility has undertaken quality improvement activities to prevent and minimise harm from comprehensive care injuries</t>
  </si>
  <si>
    <t>Evidence that the facility has undertaken quality improvement activities to prevent and minimise harm from comprehensive care injuries</t>
  </si>
  <si>
    <t>Identify if the facility reports on comprehensive care in its annual reports and as safety indicators</t>
  </si>
  <si>
    <t>Evidence that the facility reports on comprehensive care in its annual reports and as safety indicators</t>
  </si>
  <si>
    <t>Identify if the facility has communication material for partnering with consumers on comprehensive care and minimising harm</t>
  </si>
  <si>
    <t>Evidence that the facility has communication material for partnering with consumers on comprehensive care and minimising harm</t>
  </si>
  <si>
    <t>4.0 Is there evidence that the ward/unit provides workforce training about using the comprehensive care plan to deliver care?</t>
  </si>
  <si>
    <t>Identify if the ward/unit provides workforce training about using the comprehensive care plan to deliver care</t>
  </si>
  <si>
    <t>Identify if the facility has systems for the preparation and distribution of food and fluids that include nutrition care plans</t>
  </si>
  <si>
    <t>Evidence that the facility has systems for the preparation and distribution of foods and fluids that include nutrition care plans</t>
  </si>
  <si>
    <t>Identify if ward/unit routines have been designed to maximise safety</t>
  </si>
  <si>
    <t>% of patients with a pressure injury that have documented evidence that the pressure injury has been reported in facility incident management system</t>
  </si>
  <si>
    <t>Number of wards/units that have undertaken quality improvement activities to prevent comprehensive care injuries (Yes to 2.0)</t>
  </si>
  <si>
    <t>Identify if the ward/unit has undertaken quality improvement activities to prevent comprehensive care injuries</t>
  </si>
  <si>
    <t>Total number of eligible wards/units (Yes or No to 2.0)</t>
  </si>
  <si>
    <t>Total number of eligible wards/units (Yes or No to 4.0)</t>
  </si>
  <si>
    <t>Total number of eligible wards/units (Yes or No to 5.0)</t>
  </si>
  <si>
    <t>Identify if the facility has an incident management system for reporting, investigating and analysing comprehensive care incidents</t>
  </si>
  <si>
    <t>Evidence that the facility has an incident management system for reporting, investigating and analysing comprehensive care incidents</t>
  </si>
  <si>
    <t>Evidence that the facility monitors, evaluates and continuously improves comprehensive care</t>
  </si>
  <si>
    <t>Number of wards/units that provide workforce training about using the comprehensive care plan to deliver care (Yes to 4.0)</t>
  </si>
  <si>
    <t>Total number of eligible patients (Yes or No to 28.0)</t>
  </si>
  <si>
    <t>Total number of eligible patients (Yes or No to 29.0)</t>
  </si>
  <si>
    <t>Total number of eligible patients (Yes or No to 23.0)</t>
  </si>
  <si>
    <t>Total number of eligible patients (Yes or No to 25.0)</t>
  </si>
  <si>
    <t>Total number of eligible patients (Yes or No to 26.0)</t>
  </si>
  <si>
    <t>Total number of eligible patients (Yes or No to 27.0)</t>
  </si>
  <si>
    <t>Total number of eligible patients (Yes or No to 30.0)</t>
  </si>
  <si>
    <t>Identify the extent to which patients are able to identify the clinician with overall responsibility for their care</t>
  </si>
  <si>
    <t>Identify the extent to which patients were involved in handover discussions in the past 24 hours</t>
  </si>
  <si>
    <t>Identify the extent to which patients have current pressure injury risk assessments</t>
  </si>
  <si>
    <t>% of patients with a current comprehensive skin inspection</t>
  </si>
  <si>
    <t>Identify the extent to which patients have a current comprehensive skin inspection</t>
  </si>
  <si>
    <t>Identify the extent to which patients are screened for history of falling on admission to the ward</t>
  </si>
  <si>
    <t>% of patients screened for history of falling on admission to the ward</t>
  </si>
  <si>
    <t>% of patients with the level of supervision or assistance required for mobilisation completed in the care plan</t>
  </si>
  <si>
    <t>Identify the extent to which patients at risk of falling are reviewed by a Physio or OT</t>
  </si>
  <si>
    <t>Identify the extent to which patients at risk of falling are within view of and close to the nursing station</t>
  </si>
  <si>
    <t>% of patients at risk of falling that are within view of and close to the nursing station</t>
  </si>
  <si>
    <t>Identify the extent to which patients are screened for nutrition risk on admission to the ward</t>
  </si>
  <si>
    <t>Identify the extent to which patients have a follow up nutrition risk documented</t>
  </si>
  <si>
    <t>% of patients with the level of assistance required with eating and/or drinking documented</t>
  </si>
  <si>
    <t>Identify the extent to which patients have the level of assistance required with eating and/or drinking documented</t>
  </si>
  <si>
    <t>Identify the extent to which patients who missed a meal in the past 24 hours were offered or given a meal to replace the missed meal</t>
  </si>
  <si>
    <t>Identify the extent to which patients are assessed for risk of falling on admission to the ward</t>
  </si>
  <si>
    <t>Identify the extent to which the level of supervision or assistance required for mobilisation is completed in the care plan</t>
  </si>
  <si>
    <t>Bedding devices present</t>
  </si>
  <si>
    <t>Chair devices present</t>
  </si>
  <si>
    <t>Positioning devices present</t>
  </si>
  <si>
    <t>Yes; No; N/A
At risk; High risk; Very high risk; Not at risk; Not risk assessed</t>
  </si>
  <si>
    <t>Total number of eligible patients (Yes or No to 6.0)</t>
  </si>
  <si>
    <t>Total number of eligible patients (Yes or No to 9.0)</t>
  </si>
  <si>
    <t>• Percentage of patients with comprehensive skin inspection undertaken in &lt;2hr from ward admission</t>
  </si>
  <si>
    <t>• Percentage of patients with comprehensive skin inspection undertaken in &lt;4hr from ward admission</t>
  </si>
  <si>
    <t>• Percentage of patients with comprehensive skin inspection undertaken in &lt;8hr from ward admission</t>
  </si>
  <si>
    <t>• Percentage of patients with comprehensive skin inspection undertaken in &lt;12hr from ward admission</t>
  </si>
  <si>
    <t>• Percentage of patients with comprehensive skin inspection undertaken in &lt;24hr from ward admission</t>
  </si>
  <si>
    <t>• Percentage of patients with comprehensive skin inspection undertaken in &gt;24hr from ward admission</t>
  </si>
  <si>
    <t>Percentage of patients with the level of supervision or assistance required for mobilisation in the care plan</t>
  </si>
  <si>
    <t>●  Each facility needs to determine those audit questions that are applicable to their facility/health service circumstances for review
●  Some questions and responses may not be applicable (e.g. at a ward/unit level) and can be adapted to suit individual requirements
●  The measurement plan details each audit question and the action it aligns to in the standard</t>
  </si>
  <si>
    <t>Is the patient's room free of clutter/other hazards?</t>
  </si>
  <si>
    <t>If the patient has sensory aids, e.g. glasses, hearing aid, are they within reach?</t>
  </si>
  <si>
    <t>Does the patient have appropriate footwear, e.g. non-slip/well fitting/low heel?</t>
  </si>
  <si>
    <t>• Absent/on leave</t>
  </si>
  <si>
    <t>• Nausea/vomiting</t>
  </si>
  <si>
    <t>Percentage of patients where the patient's room is free of clutter/other hazards</t>
  </si>
  <si>
    <t>• Percentage of patients with referrals to Other organised</t>
  </si>
  <si>
    <t>• Percentage of patients with Standard pressure reducing foam mattress present</t>
  </si>
  <si>
    <t>• Percentage of patients with Pressure reducing overlay - unpowered present</t>
  </si>
  <si>
    <t>• Percentage of patients with Alternating mattress - replacement present</t>
  </si>
  <si>
    <t>• Percentage of patients with Alternating mattress - overlay present</t>
  </si>
  <si>
    <t>• Percentage of patients with Special/self adjusting mattress present</t>
  </si>
  <si>
    <t>• Percentage of patients with Speciality bed system present</t>
  </si>
  <si>
    <t>• Percentage of patients with Other present</t>
  </si>
  <si>
    <t>• Percentage of patients with Pressure reducing chair present</t>
  </si>
  <si>
    <t>• Percentage of patients with Extra pillow present</t>
  </si>
  <si>
    <t>• Percentage of patients with Bed cradle present</t>
  </si>
  <si>
    <t>• Percentage of patients with Skin tear present</t>
  </si>
  <si>
    <t>• Percentage of patients with Incontinence associated dermatitis (IAD) present</t>
  </si>
  <si>
    <t>• Percentage of patients with Chronic vascular ulcer present</t>
  </si>
  <si>
    <t>• Percentage of patients with Pressure injury present</t>
  </si>
  <si>
    <t>• Percentage of patients where Staff provided help</t>
  </si>
  <si>
    <t>• Percentage of patients where Non staff provided help</t>
  </si>
  <si>
    <t>• Percentage of patients who missed a meal because of a Procedure</t>
  </si>
  <si>
    <t>• Percentage of patients who missed a meal because they were Absent/on leave</t>
  </si>
  <si>
    <t>• Percentage of patients who missed a meal because they were in the Operating theatre</t>
  </si>
  <si>
    <t>• Percentage of patients who missed a meal because of a Test</t>
  </si>
  <si>
    <t>• Percentage of patients who missed a meal because of Nausea/vomiting</t>
  </si>
  <si>
    <t>• Percentage of patients who missed a meal because they Refused</t>
  </si>
  <si>
    <t>• Percentage of patients who missed a meal because of Other reasons</t>
  </si>
  <si>
    <t>As per 5.1</t>
  </si>
  <si>
    <t>As per 5.5</t>
  </si>
  <si>
    <t>• organisation-wide integrated screening and assessment process for comprehensive care as a whole?</t>
  </si>
  <si>
    <t>• shared decision making in the context of comprehensive care planning, and in making decisions about end-of-life care?</t>
  </si>
  <si>
    <t xml:space="preserve">If yes to 2.0, for each policy, procedure or protocol, is there evidence </t>
  </si>
  <si>
    <t>Is there evidence that the facility (or at service level) uses organisation-wide risk management systems to identify, monitor, manage and review risks associated with comprehensive care?</t>
  </si>
  <si>
    <t>• staff attendance at the education sessions is recorded?</t>
  </si>
  <si>
    <t>If yes to 6.0, is there evidence of a monitoring and evaluation plan, which includes quality improvement, for incidents, adverse events and near misses relating to comprehensive care?</t>
  </si>
  <si>
    <t>• the data includes trends in incidents?</t>
  </si>
  <si>
    <t>• the data includes consumer feedback (complaints/compliments)?</t>
  </si>
  <si>
    <t>Is there evidence that the facility (or at service level) has processes or policies in place that enable and support the delivery of comprehensive care to patients?</t>
  </si>
  <si>
    <t>Is there evidence that the facility (or at service level) has processes or policies in place to support clinicians to work collaboratively to deliver comprehensive care?</t>
  </si>
  <si>
    <t>Is there evidence that the facility (or at service level) has processes or policies in place in relation to the effective use of the comprehensive care plan?</t>
  </si>
  <si>
    <t>• ensuring that clinicians and other staff are aware of their obligation to provide care in accordance with the comprehensive care plan, and in collaboration with patients, carers and family members?</t>
  </si>
  <si>
    <t>Is there evidence that the facility (or at service level) has processes or policies in place for the preparation and distribution of food and fluids that includes nutrition care plans?</t>
  </si>
  <si>
    <t>• best practice strategies for early recognition, prevention, treatment and management of cognitive impairment in the care plan?</t>
  </si>
  <si>
    <t>Is there evidence that the facility (or at service level) has processes or policies in place to minimise harm relating to the use of restraint?</t>
  </si>
  <si>
    <t>• the use of restraint is used in accordance with legislation?</t>
  </si>
  <si>
    <t>Is there evidence that the facility (or at service level) has processes or policies in place to minimise harm relating to the use of seclusion?</t>
  </si>
  <si>
    <t>• the use of seclusion is used in accordance with legislation?</t>
  </si>
  <si>
    <t>• governance arrangements?</t>
  </si>
  <si>
    <t>• roles and responsibilities of all levels of staff?</t>
  </si>
  <si>
    <t>• communication and documentation processes?</t>
  </si>
  <si>
    <t>• processes for advance care planning and limiting medical treatment?</t>
  </si>
  <si>
    <t>• the alignment with systems for recognising and responding to clinical deterioration?</t>
  </si>
  <si>
    <t>• access to specialist palliative care advice and services?</t>
  </si>
  <si>
    <t>• the interface with external services, such as community and social care providers, residential aged care facilities, and external hospice providers?</t>
  </si>
  <si>
    <t>• clear dispute resolution processes, including access to mediation, bioethics and legal support in situations of complex end-of-life decision-making or conflict?</t>
  </si>
  <si>
    <t>• training and education requirements?</t>
  </si>
  <si>
    <t>• access to professional clinical supervision, and formal and informal debriefing, to suit the varied needs of clinicians?</t>
  </si>
  <si>
    <t>• access to support and debriefing for non clinical staff?</t>
  </si>
  <si>
    <t>• evaluation, audit and feedback processes, and reporting requirements?</t>
  </si>
  <si>
    <t>• supervision and support systems to provide clinicians and other staff members who are in contact with patients and their families, the support and assistance they may need?</t>
  </si>
  <si>
    <t>Is there evidence that the facility (or at service level) has a formal policy framework, that outlines the organisational approach to end-of-life care?</t>
  </si>
  <si>
    <t>• advance care directives?</t>
  </si>
  <si>
    <t>• limitations of medical treatment?</t>
  </si>
  <si>
    <t>• end-of-life decision-making?</t>
  </si>
  <si>
    <t>• care coordination and continuity, particularly at the interface between different services and teams, e.g. between the hospital and community-based services, or between the treating team and after-hours care providers?</t>
  </si>
  <si>
    <t>• that Aboriginal and Torres Strait Islander communities are represented?</t>
  </si>
  <si>
    <t>• there are appropriate responsibilities delegated to it, and the governing body is accountable for its decisions and actions to the executive?</t>
  </si>
  <si>
    <t>• monitors the effectiveness of interventions and education?</t>
  </si>
  <si>
    <t>• reviews performance data?</t>
  </si>
  <si>
    <t>• provides advice about the allocation of resources?</t>
  </si>
  <si>
    <t>Is there evidence that the facility (or at service level) has a governing body that oversees the development, implementation and ongoing review of systems for end-of-life care?</t>
  </si>
  <si>
    <t>• roles and responsibilities of all interdisciplinary team members, in relation to local systems and processes for recognising and managing end-of-life care?</t>
  </si>
  <si>
    <t>• the guiding principles of the National Consensus Statement: Essential elements for safe and high-quality end-of-life care?</t>
  </si>
  <si>
    <t>• patient stories on end-of-life care, by patients, families and carers?</t>
  </si>
  <si>
    <t>• the ability for junior and student clinicians to take up the learning opportunities offered by participating in family meetings, mortality and morbidity conferences, and adverse event reviews?</t>
  </si>
  <si>
    <t>• disease-specific symptom assessment and evidence-based symptom management relevant to their area of practice?</t>
  </si>
  <si>
    <t>• ethical and medico-legal issues, including the relevant professional ethical frameworks, and the relevant legislation in Queensland of clinical practice?</t>
  </si>
  <si>
    <t>• ongoing formal training in communication skills for clinicians at all levels?</t>
  </si>
  <si>
    <t>Is there evidence that the facility (or at service level) provides orientation and ongoing education/training for the clinical workforce on end-of-life care?</t>
  </si>
  <si>
    <t>• clinicians and other staff members who are in contact with patients and their families know when and how to access peer support, mentoring and clinical supervision?</t>
  </si>
  <si>
    <t>• If yes, is this provided at the start of employment and as part of regular refresher training?</t>
  </si>
  <si>
    <t>• clinicians know how to access support after particularly distressing or problematic episodes of care? This may involve accessing external services for formal clinical supervision, counselling or debriefing.</t>
  </si>
  <si>
    <t>• clinicians are supported to develop skills in self-care, reflective learning and providing peer support to colleagues?</t>
  </si>
  <si>
    <t>Is there evidence that the facility (or at service level) supervises and supports interdisciplinary team members in end-of-life care?</t>
  </si>
  <si>
    <t>• data is collected, reviewed and reported locally (including over time) on the effectiveness of processes and systems for delivering end-of-life care?</t>
  </si>
  <si>
    <t>• that de-identified data is feedback to peers and colleagues?</t>
  </si>
  <si>
    <t>• there are monitoring and evaluation strategies that capture feedback about the quality of end-of-life care from multiple disciplines, e.g. medicines, nursing, social work, as well as from patients, substitute decision-makers, families and carers?</t>
  </si>
  <si>
    <t>• data linkage between systems is used wherever possible, to obtain a holistic picture of end-of-life care, as well as reducing the burden of data collection?</t>
  </si>
  <si>
    <t>Is there evidence that the facility (or at service level) has an evaluation, audit and feedback system for end-of-life care?</t>
  </si>
  <si>
    <t>If yes to 13.0, is there evidence the process include</t>
  </si>
  <si>
    <t>If yes to 17.0, is there evidence</t>
  </si>
  <si>
    <t>If yes to 19.0, is there evidence they incorporate</t>
  </si>
  <si>
    <t>Is there evidence that the facility (or at service level) has processes or policies in place to identify and mitigate situations that may precipitate aggression, i.e. there are processes in place to minimise the risk of aggression and violence by reducing environmental or procedural triggers for aggression, e.g. allowing people to move around, providing privacy using curtains?</t>
  </si>
  <si>
    <t>If yes to 22.0, is there evidence that they include how</t>
  </si>
  <si>
    <t>If yes to 23.0, is there evidence that they include how</t>
  </si>
  <si>
    <t>If yes to 24.0, is there evidence, e.g. in the minutes, the governing body</t>
  </si>
  <si>
    <t>If yes to 25.0, is there evidence it is consistent with the National Consensus Statement: Essential elements for safe and high-quality end-of-life care, i.e. includes:</t>
  </si>
  <si>
    <t>If yes to 26.0, is there evidence they include</t>
  </si>
  <si>
    <t>If yes to 28.0, is there evidence</t>
  </si>
  <si>
    <t>If yes to 29.0, is there evidence</t>
  </si>
  <si>
    <t>If yes to 12.0, is there evidence there are information resources, forms and other tools for patients and carers to consider, and document advance care plans in accordance with their wishes?</t>
  </si>
  <si>
    <t>If yes to 18.0, is there evidence they incorporate the planning, preparing and distributing food, fluids and nutritional supplements in a timely, safe and appropriate manner?</t>
  </si>
  <si>
    <t>If yes to 20.0, is there evidence they incorporate tools or resources for population groups that have no previous history of mental illness or self-harm, e.g. Edinburgh Postnatal Depression Scale?</t>
  </si>
  <si>
    <t>5.15-5.20</t>
  </si>
  <si>
    <t>28.0 Is there evidence that the facility (or at service level) has an evaluation, audit and feedback system for end-of-life care?
28.1 If yes to 28.0, is there evidence
• data is collected, reviewed and reported locally (including over time) on the effectiveness of processes and systems for delivering end-of-life care?
• that de-identified data is feedback to peers and colleagues?
• there are monitoring and evaluation strategies that capture feedback about the quality of end-of-life care from multiple disciplines, e.g. medicines, nursing, social work, as well as from patients, substitute decision-makers, families and carers?
• data linkage between systems is used wherever possible, to obtain a holistic picture of end-of-life care, as well as reducing the burden of data collection?
28.2 If yes to 28.0, provide details.</t>
  </si>
  <si>
    <t>14.0 Is there evidence that the facility (or at service level) uses an evidence based wound management system?
14.1 If yes to 14.0, outline details.</t>
  </si>
  <si>
    <t>15.0 Is there evidence that the facility (or at service level) uses an agreed pressure injury skin inspection tool?
15.1 If yes to 15.0, outline details.</t>
  </si>
  <si>
    <t>5.15 The health service organisation has processes to identify patients who are at the end of life that are consistent with the National Consensus Statement: Essential elements for safe and high-quality end-of-life care
5.16 The health service organisation providing end-of-life care has processes to provide clinicians with access to specialist palliative care advice
5.17 The health service organisation has processes to ensure that current advance care plans:
a. Can be received from patients
b. Are documented in the patient's healthcare record
5.18 The health service organisation provides access to supervision and support for the workplace providing end-of-life care
5.19 The health service organisation has processes for routinely reviewing the safety and quality of end-of-life care that is provided against the planned goals of care
5.20 Clinicians support patients, carers and families to make shared decisions about end-of-life care in accordance with the National Consensus Statement: Essential elements for safe and high-quality end-of-life care</t>
  </si>
  <si>
    <t>18.0 Is there evidence that the facility (or at service level) has processes or policies in place for the preparation and distribution of food and fluids that include nutrition care plans?
18.1 If yes to 18.0, is there evidence the system
• there are processes for planning, preparing and distributing food, fluids and nutritional supplements in a timely, safe and appropriate manner?
18.2 If yes to 18.0, outline details of the documents, where kept, review dates, and the 'owner'.</t>
  </si>
  <si>
    <t>20.0 Is there evidence that the facility (or at service level) has processes or policies in place to support collaboration with patients, carers and families to identify when a patient is at risk of self-harm and/or suicide?
20.1 If yes to 20.0, is there evidence they incorporate:
• tools or resources for population groups that have no previous history of mental illness or self-harm, e.g. Edinburgh Postnatal Depression Scale?
20.2 If yes to 20.0, outline details of the documents, where kept, review dates, and the 'owner'.</t>
  </si>
  <si>
    <t>21.0 Is there evidence that the facility (or at service level) has processes or policies in place to identify and mitigate situations that may precipitate aggression, i.e. there are processes in place to minimise the risk of aggression and violence by reducing environmental or procedural triggers for aggression, e.g. allowing people to move around, providing privacy using curtains?
21.1 If yes to 21.0, outline details of the documents, where kept, review dates, and the 'owner'.</t>
  </si>
  <si>
    <t xml:space="preserve">
Yes; No
Yes; No
text box
Yes; No
text box
Yes; No
Yes; No
Yes; No
Yes; No
text box
Yes; No
Yes; No
text box</t>
  </si>
  <si>
    <t xml:space="preserve">
Yes; No
Yes; No
Yes; No
Yes; No
Yes; No
text box
Yes; No
text box</t>
  </si>
  <si>
    <t xml:space="preserve">
Yes; No
text box
Yes; No
text box
Yes; No
Yes; No
Yes; No
Yes; No
Yes; No
text box
Yes; No
Yes; No
text box</t>
  </si>
  <si>
    <t xml:space="preserve">
Yes; No
Yes; No
Yes; No
Yes; No
Yes; No
Yes; No
text box</t>
  </si>
  <si>
    <t xml:space="preserve">
Yes; No
Yes; No
text box</t>
  </si>
  <si>
    <t>27.2 If yes to 27.0, is there evidence that
• the education assesses the skills of their staff regarding prevention and management?
• staff attendance at the education sessions is recorded?
• education is matched to staff training needs?
• staff feedback reports of the sessions are evaluated and incorporated into the next revision?
27.3 If yes to 27.0, provide comments on the education sessions and resources that are provided and when.</t>
  </si>
  <si>
    <t xml:space="preserve">
Yes; No
Yes; No
Yes; No
Yes; No
text box</t>
  </si>
  <si>
    <t>If yes to 27.0, is there evidence that</t>
  </si>
  <si>
    <t>If yes to 3.0, is there evidence it includes undertaking risk assessments of systems for comprehensive care?</t>
  </si>
  <si>
    <t>In relation to roles, responsibilities and accountabilities in using relevant screening processes, is there evidence the training includes</t>
  </si>
  <si>
    <t>In relation to roles, responsibilities, and accountabilities in comprehensive assessment processes, is there evidence the training includes</t>
  </si>
  <si>
    <t>In relation to organisational processes, is there evidence the training includes</t>
  </si>
  <si>
    <t>In relation to roles, responsibilities and accountabilities of different team members in delivering comprehensive care, is there evidence the training includes</t>
  </si>
  <si>
    <t>In relation to pressure injury prevention and management, is there evidence the training includes</t>
  </si>
  <si>
    <t>In relation to preventing falls and harm from falls, is there evidence the training includes</t>
  </si>
  <si>
    <t>In relation to nutrition and hydration, is there evidence the training includes</t>
  </si>
  <si>
    <t>In relation to preventing delirium and managing cognitive impairment, is there evidence the training includes</t>
  </si>
  <si>
    <t>In relation to predicting, preventing and managing self-harm and suicide, is there evidence the training includes</t>
  </si>
  <si>
    <t>In relation to predicting, preventing and managing aggression and violence, is there evidence the training includes</t>
  </si>
  <si>
    <t>In relation to minimising restrictive practices, is there evidence the training includes</t>
  </si>
  <si>
    <t>• If yes, is it regularly reviewed and kept up to date?</t>
  </si>
  <si>
    <t>• If yes, are the reports used to identify frequency and gaps?</t>
  </si>
  <si>
    <t>• If yes, is there evidence that the evaluation data are reviewed regularly by senior executive and/or committees/groups?</t>
  </si>
  <si>
    <t>• If yes, does it align with the Delirium Clinical Care Standard?</t>
  </si>
  <si>
    <t>• If yes, has the feedback been incorporated into the next revision of the communication material?</t>
  </si>
  <si>
    <t xml:space="preserve">
Yes; No
Yes; No
Yes; No
Yes; No
Yes; No
Yes; No
Yes; No
Yes; No
text box
Yes; No</t>
  </si>
  <si>
    <t>As per 1.16</t>
  </si>
  <si>
    <t>Evidence that the facility has a governing body that oversees the development, implementation and ongoing review of systems for end-of-life care</t>
  </si>
  <si>
    <t>Identify if the facility has a formal policy framework that outlines the organisational approach to end-of-life care</t>
  </si>
  <si>
    <t>Evidence that the facility has a formal policy framework that outlines the organisational approach to end-of-life care</t>
  </si>
  <si>
    <t>Is there evidence that the facility (or at service level) had policies or processes in place for end-of-life care?</t>
  </si>
  <si>
    <t>Identify if the facility has processes or policies in place for end-of-life care</t>
  </si>
  <si>
    <t>Evidence that the facility has processes or policies in place for end-of-life care</t>
  </si>
  <si>
    <t>Identify if the facility provides orientation and ongoing education/training for the clinical workforce on end-of-life care</t>
  </si>
  <si>
    <t>Identify if the facility has an evaluation, audit and feedback system for end-of-life care</t>
  </si>
  <si>
    <t>Evidence that the facility has evaluation, audit and feedback systems for end-of-life care</t>
  </si>
  <si>
    <t>Identify if the facility supervises and supports interdisciplinary team members in end-of-life care</t>
  </si>
  <si>
    <t>Evidence that the facility supervises and support interdisciplinary team members in end-of-life care</t>
  </si>
  <si>
    <t>Identify if the facility has processes or policies in place that enable and support the delivery of comprehensive care to patients</t>
  </si>
  <si>
    <t>Evidence that the facility has processes or policies in place that enable and support the delivery of comprehensive care to patients</t>
  </si>
  <si>
    <t>Identify if the facility has processes or polices in place to support clinicians to work collaboratively to deliver comprehensive care</t>
  </si>
  <si>
    <t>Evidence that the facility has processes or policies in place to support clinicians to work collaboratively to deliver comprehensive care</t>
  </si>
  <si>
    <t>Identify if the facility has processes or policies in place to support patients to document clear advance care plans</t>
  </si>
  <si>
    <t>Evidence that the facility has processes or policies in place to support patients to document clear advance care plans</t>
  </si>
  <si>
    <t>Identify if the facility has processes or policies in place in relation to the effective use of the comprehensive care plan</t>
  </si>
  <si>
    <t>Identify if the facility has a governing body that oversees the development, implementation and ongoing review of systems for end-of-life care</t>
  </si>
  <si>
    <t>Evidence that the facility provides orientation and ongoing education/training for the clinical workforce on end-of-life care</t>
  </si>
  <si>
    <t>Evidence the facility has processes or policies in place in relation to the effective use of the comprehensive care plan</t>
  </si>
  <si>
    <t>Identify if the facility has processes or polices in place for caring for patients with cognitive impairment</t>
  </si>
  <si>
    <t>Evidence that the facility has processes or polices in place for caring for patients with cognitive impairment</t>
  </si>
  <si>
    <t>Identify if the facility has processes or policies in place to support collaboration with patients, carers and families to identify when a patient is at risk of self-harm and/or suicide</t>
  </si>
  <si>
    <t>Evidence that the facility has processes or policies in place to support collaboration with patients, carers and families to identify when a patient is at risk of self-harm and/or suicide</t>
  </si>
  <si>
    <t>Identify if the facility has processes or policies in place to identify and mitigate situations that may precipitate aggression</t>
  </si>
  <si>
    <t>Identify if the facility has processes and policies in place to minimise harm relating to the use of restraint</t>
  </si>
  <si>
    <t>Evidence that the facility has processes or policies in place to minimise harm relating to the use of restraint</t>
  </si>
  <si>
    <t>22.0 Is there evidence that the facility (or at service level) has processes or policies in place to minimise harm relating to the use of restraint?
22.1 If yes to 22.0, is there evidence that
• the use of restraint is in accordance with legislation?
• the use of restraint is reported to the governing body?
• strategies can be used to minimise the use of restraint?
• the workforce who implement restraint are trained to do so?
• appropriate observations during and subsequent to restraint are monitored and documented?
22.2 If yes to 22.0, outline details of the documents, where kept, review dates, and the 'owner'.</t>
  </si>
  <si>
    <t>23.0 Is there evidence that the facility (or at service level) has processes or policies in place to minimise harm relating to the use of seclusion?
23.1 If yes to 23.0, is there evidence that they include how
• the use of seclusion is used in accordance with legislation?
• the use of seclusion is reported to the governing body?
• strategies can be used to minimise the use of seclusion?
• the workforce who implement seclusion are trained to do so?
• appropriate observations during and subsequent to seclusion are monitored and documented?
23.2 If yes to 23.0, outline details of the documents, where kept, review dates, and the 'owner'.</t>
  </si>
  <si>
    <t>Identify if the facility has processes or policies in place to minimise harm relating to the use of seclusion</t>
  </si>
  <si>
    <t>Evidence that the facility has processes or policies in place to minimise harm relating to the use of seclusion</t>
  </si>
  <si>
    <t>Evidence that the facility had processes or policies in place to identify and mitigate situations that may precipitate aggression</t>
  </si>
  <si>
    <t>Is there evidence that the facility (or at service level) has processes or policies in place to support collaboration with patients, carers and families to identify when a patient at risk of self-harm and/or suicide?</t>
  </si>
  <si>
    <t>• If yes, does the risk register include a scale to rate risks?</t>
  </si>
  <si>
    <t>• If yes, are the risks reviewed on a regular basis?</t>
  </si>
  <si>
    <t>Is there evidence that the ward/unit has undertaken quality improvement activities to prevent comprehensive care injuries?</t>
  </si>
  <si>
    <t>• identifying patients who are at the end of life?</t>
  </si>
  <si>
    <t>This audit tool collects Facility level data, and the results can be printed directly from this sheet</t>
  </si>
  <si>
    <t>This audit tool collects Ward/Unit level data</t>
  </si>
  <si>
    <t>This tab presents the results of the Ward/Unit level data (that were collected on the Ward_Unit Collection tab)</t>
  </si>
  <si>
    <t>The measurement plan outlines the NSQHS Standards Actions and the audit questions and indicators aligned to them</t>
  </si>
  <si>
    <t>This audit tool collects Patient level data</t>
  </si>
  <si>
    <t>This tab presents the results of the Patient level data (that were collected on the Patient Collection tab)</t>
  </si>
  <si>
    <t>●  Each facility needs to determine those audit questions that are applicable to their facility/health service circumstances for review
●  Some questions and responses may not be applicable and can be adapted to suit individual requirements
●  The measurement plan details each audit question and the action it aligns to in the standard</t>
  </si>
  <si>
    <t>Facility collection audit tool and results: collects facility level data (for Edition 2 of the NSQHS Standards)</t>
  </si>
  <si>
    <t>• If yes, is it tabled at governance meetings and discussed where relevant?</t>
  </si>
  <si>
    <t>• If yes, are the reports tabled at a governance committee/group for review?</t>
  </si>
  <si>
    <t xml:space="preserve">
Yes; No
Yes; No
text box
Yes; No
Yes; No
Yes; No
Yes; No
Yes; No; N/A
Yes; No
text box</t>
  </si>
  <si>
    <t xml:space="preserve">
Yes; No
Yes; No
Yes; No
Yes; No
Yes; No
Yes; No
Yes; No
Yes; No
Yes; No
Yes; No
Yes; No
Yes; No
Yes; No
Yes; No
Yes; No
Yes; No
Yes; No</t>
  </si>
  <si>
    <t xml:space="preserve">
Yes; No
Yes; No
Yes; No
Yes; No
Yes; No
Yes; No
Yes; No
text box</t>
  </si>
  <si>
    <t xml:space="preserve">
Yes; No
Yes; No
Yes; No
Yes; No
Yes; No
text box</t>
  </si>
  <si>
    <t>Details of the committee/group</t>
  </si>
  <si>
    <t>In relation to roles, responsibilities and accountabilities of different team members in delivering comprehensive care, is there evidence the training includes
• when and how to use the comprehensive care plan?
• assessment, documentation and communication of patient progress against the goals of care?
indicators to repeat screening, assessment and comprehensive care planning processes?
• how to partner with patients, carers and families to optimise the delivery of comprehensive care?
• how to support the specific roles of carers in delivering comprehensive care?
• how to gain access to other expertise and equipment required for delivering comprehensive care?
• how to provide feedback about issues with processes that support the delivery of comprehensive care?
In relation to pressure injury prevention and management, is there evidence the training includes
• screening and/or assessment?
• the use and allocation of equipment and devices to manage pressure injuries?
In relation to preventing falls and harm from falls, is there evidence the training includes
• falls risk screening and/or assessment?
In relation to nutrition and hydration, is there evidence the training includes
• screening and/or assessment?
• operation of the food and nutrition system, for clinical and non-clinical staff?
In relation to preventing delirium and managing cognitive impairment, is there evidence the training includes
• screening and/or assessment?
• systems to support caring for patients with cognitive impairment, and agreed tools and responsibilities?
In relation to predicting, preventing and managing self-harm and suicide, is there evidence the training includes
• screening and/or assessment?
• recognising signs of potential risk for suicide?</t>
  </si>
  <si>
    <t>In relation to predicting, preventing and managing aggression and violence, is there evidence the training includes
• screening and/or assessment?
• de-escalation strategies?
In relation to minimising restrictive practices, is there evidence the training includes
• strategies to reduce the use of restraint and seclusion?
• implementing the use of restraint and seclusion safely?
4.2 If yes to 4.0, is there evidence that
• the education assesses the skills of their staff regarding prevention and management?
• staff attendance at the education sessions is recorded?
• education is matched to staff training needs?
• staff feedback reports of the sessions are evaluated and incorporated into the next revision?
4.3 If yes to 4.0, provide comments on the education sessions and resources that are provided and when.</t>
  </si>
  <si>
    <t>If yes to 10.0, is there evidence it</t>
  </si>
  <si>
    <t>• includes the development, documentation and communication of comprehensive care plans for patients' care and treatment?</t>
  </si>
  <si>
    <t>• provides care to patients in the setting that best meets their clinical needs?</t>
  </si>
  <si>
    <t>• ensures timely referral of patients with specialist healthcare needs to relevant services?</t>
  </si>
  <si>
    <t>• identifies the clinician with overall accountability for a patient's care?</t>
  </si>
  <si>
    <t>• outlines standardised templates to assist with goal-setting and comprehensive care planning?</t>
  </si>
  <si>
    <t>• outlines a patient flow process?</t>
  </si>
  <si>
    <t>• specific training for providing end-of-life care to people with limited capacity to participate in decision-making, e.g. those with mental illness, disability or cognitive impairment? 
The training should include education about the role and legal status of families, carers and substitute decision-makers</t>
  </si>
  <si>
    <t>% of wards/units that have undertaken quality improvement activities to prevent comprehensive care injuries</t>
  </si>
  <si>
    <t>% of wards/units that provide workforce training about using the comprehensive care plan to deliver care</t>
  </si>
  <si>
    <t>% of wards/units that have ward routines designed to maximise safety</t>
  </si>
  <si>
    <t>3.0 Is there evidence that the facility (or at service level) uses organisation-wide risk management systems to identify, monitor, manage and review risks associated with comprehensive care?
3.1 If yes to 3.0, is there evidence it includes undertaking risk assessments of systems for comprehensive care?
3.2 If yes to 3.0, is there evidence
• the system is regularly reviewed and risks reported to the governing body, the workforce and consumers?
• of a risk register that includes actions to address identified risks and the 'risk owner'?
  • If yes, is it regularly reviewed and kept up to date?
  • If yes, is it tabled at governance meetings and discussed where relevant?
  • If yes, which governance groups and when do they meet?</t>
  </si>
  <si>
    <t>5.0 Is there evidence that the facility (or at service level) has an incident management system for reporting, investigating and analysing comprehensive care incidents?
5.1 If yes to 5.0, outline the system, e.g. Riskman.
5.2 If yes to 5.0, is there evidence
• the system regular monitored?
  • If yes, when and by whom?
• reports are developed using data in the system?
  • If yes, are the reports used to identify frequency and gaps?
  • If yes, are the reports tabled at a governance committee/group for review?
  • If yes, which governance committee/group?</t>
  </si>
  <si>
    <t>Identify the extent to which patients have one of more pressure injuries
Identify the extent to which patients have hospital-acquired pressure injuries
Identify the extent to which patients have present on admission pressure injuries</t>
  </si>
  <si>
    <t>16.0 Is there evidence that the facility (or at service level) has a standard pressure injury prevention and management plan?
16.1 If yes to 16.0, outline details.</t>
  </si>
  <si>
    <t>Up to 15 wards/units can be audited on the tool</t>
  </si>
  <si>
    <t>• Horizontal</t>
  </si>
  <si>
    <t>• Horizontal Joyce 900 with corrective action</t>
  </si>
  <si>
    <t>• Horizontal Joyce 900 without corrective action</t>
  </si>
  <si>
    <t>• Split - Solid</t>
  </si>
  <si>
    <t>• Split - Open</t>
  </si>
  <si>
    <t>• Vertical - Rigid with extension</t>
  </si>
  <si>
    <t>• Vertical - Rigid without extension</t>
  </si>
  <si>
    <t>• Vertical - Flexible with extension</t>
  </si>
  <si>
    <t>• Vertical - Flexible without extension</t>
  </si>
  <si>
    <t>• No bed rail</t>
  </si>
  <si>
    <t xml:space="preserve">
Yes; No; N/A
At risk; Not at risk
Yes; No</t>
  </si>
  <si>
    <t>17.0 Is there evidence that the facility (or at service level) has an equipment (mattress and devices) maintenance and replacement program?
17.1 If yes to 17.0, outline details.
17.2 If yes to 17.0, is there evidence
• of an inventory of all pressure injury equipment in the facility?
  • If yes, outline where kept, who manages it, how often it is updated and when a stocktake is undertaken.
• of regular audits of clinical use of the equipment undertaken?
  • If yes, outline how often.</t>
  </si>
  <si>
    <t>• strategies can be used to minimise the use of seclusion?</t>
  </si>
  <si>
    <t>If yes to 27.0, is there evidence it includes</t>
  </si>
  <si>
    <r>
      <t>• If yes, specify the committee/group.</t>
    </r>
    <r>
      <rPr>
        <i/>
        <sz val="10"/>
        <color rgb="FF0000FF"/>
        <rFont val="Arial"/>
        <family val="2"/>
      </rPr>
      <t xml:space="preserve"> (enter text below)</t>
    </r>
  </si>
  <si>
    <r>
      <t xml:space="preserve">• If yes, which governance groups and when do they meet? </t>
    </r>
    <r>
      <rPr>
        <i/>
        <sz val="10"/>
        <color rgb="FF0000FF"/>
        <rFont val="Arial"/>
        <family val="2"/>
      </rPr>
      <t>(enter text below)</t>
    </r>
  </si>
  <si>
    <r>
      <t xml:space="preserve">If yes to 4.0, provide comments on the education sessions and resources that are provided and when. </t>
    </r>
    <r>
      <rPr>
        <i/>
        <sz val="10"/>
        <color rgb="FF0000FF"/>
        <rFont val="Arial"/>
        <family val="2"/>
      </rPr>
      <t>(enter text below)</t>
    </r>
  </si>
  <si>
    <r>
      <t xml:space="preserve">If yes to 5.0, outline the system, e.g. Riskman. </t>
    </r>
    <r>
      <rPr>
        <i/>
        <sz val="10"/>
        <color rgb="FF0000FF"/>
        <rFont val="Arial"/>
        <family val="2"/>
      </rPr>
      <t>(enter text below)</t>
    </r>
  </si>
  <si>
    <r>
      <t>• If yes, when and by whom?</t>
    </r>
    <r>
      <rPr>
        <i/>
        <sz val="10"/>
        <color rgb="FF0000FF"/>
        <rFont val="Arial"/>
        <family val="2"/>
      </rPr>
      <t xml:space="preserve"> (enter text below)</t>
    </r>
  </si>
  <si>
    <r>
      <t xml:space="preserve">• If yes, which governance committee/group? </t>
    </r>
    <r>
      <rPr>
        <i/>
        <sz val="10"/>
        <color rgb="FF0000FF"/>
        <rFont val="Arial"/>
        <family val="2"/>
      </rPr>
      <t>(enter text below)</t>
    </r>
  </si>
  <si>
    <r>
      <t>If yes to 6.1, what performance measures, and data/information sources are included in the plan, e.g. Riskman, Queensland Bedside Audit, other data sources?</t>
    </r>
    <r>
      <rPr>
        <i/>
        <sz val="10"/>
        <color rgb="FF0000FF"/>
        <rFont val="Arial"/>
        <family val="2"/>
      </rPr>
      <t xml:space="preserve"> (enter text below)</t>
    </r>
  </si>
  <si>
    <r>
      <t>• If yes, list the actions as per plan.</t>
    </r>
    <r>
      <rPr>
        <i/>
        <sz val="10"/>
        <color rgb="FF0000FF"/>
        <rFont val="Arial"/>
        <family val="2"/>
      </rPr>
      <t xml:space="preserve"> (enter text below)</t>
    </r>
  </si>
  <si>
    <r>
      <t xml:space="preserve">• If yes, which committees/groups? </t>
    </r>
    <r>
      <rPr>
        <i/>
        <sz val="10"/>
        <color rgb="FF0000FF"/>
        <rFont val="Arial"/>
        <family val="2"/>
      </rPr>
      <t>(enter text below)</t>
    </r>
  </si>
  <si>
    <r>
      <t xml:space="preserve">If yes to 6.0, outline who the 'owner' is, the clinical lead, where the plans are filed and how often they are reviewed. </t>
    </r>
    <r>
      <rPr>
        <i/>
        <sz val="10"/>
        <color rgb="FF0000FF"/>
        <rFont val="Arial"/>
        <family val="2"/>
      </rPr>
      <t>(enter text below)</t>
    </r>
  </si>
  <si>
    <r>
      <t xml:space="preserve">• If yes, which committee/group and when? </t>
    </r>
    <r>
      <rPr>
        <i/>
        <sz val="10"/>
        <color rgb="FF0000FF"/>
        <rFont val="Arial"/>
        <family val="2"/>
      </rPr>
      <t>(enter text below)</t>
    </r>
  </si>
  <si>
    <r>
      <t xml:space="preserve">• If yes, outline details. </t>
    </r>
    <r>
      <rPr>
        <i/>
        <sz val="10"/>
        <color rgb="FF0000FF"/>
        <rFont val="Arial"/>
        <family val="2"/>
      </rPr>
      <t>(enter text below)</t>
    </r>
  </si>
  <si>
    <r>
      <t xml:space="preserve">• If yes, outline feedback used. </t>
    </r>
    <r>
      <rPr>
        <i/>
        <sz val="10"/>
        <color rgb="FF0000FF"/>
        <rFont val="Arial"/>
        <family val="2"/>
      </rPr>
      <t>(enter text below)</t>
    </r>
  </si>
  <si>
    <r>
      <t>If yes to 14.0, outline details.</t>
    </r>
    <r>
      <rPr>
        <i/>
        <sz val="10"/>
        <color rgb="FF0000FF"/>
        <rFont val="Arial"/>
        <family val="2"/>
      </rPr>
      <t xml:space="preserve"> (enter text below)</t>
    </r>
  </si>
  <si>
    <r>
      <t xml:space="preserve">If yes to 15.0, outline details. </t>
    </r>
    <r>
      <rPr>
        <i/>
        <sz val="10"/>
        <color rgb="FF0000FF"/>
        <rFont val="Arial"/>
        <family val="2"/>
      </rPr>
      <t>(enter text below)</t>
    </r>
  </si>
  <si>
    <r>
      <t xml:space="preserve">If yes to 16.0, outline details. </t>
    </r>
    <r>
      <rPr>
        <i/>
        <sz val="10"/>
        <color rgb="FF0000FF"/>
        <rFont val="Arial"/>
        <family val="2"/>
      </rPr>
      <t>(enter text below)</t>
    </r>
  </si>
  <si>
    <r>
      <t>If yes to 17.0, outline details.</t>
    </r>
    <r>
      <rPr>
        <i/>
        <sz val="10"/>
        <color rgb="FF0000FF"/>
        <rFont val="Arial"/>
        <family val="2"/>
      </rPr>
      <t xml:space="preserve"> (enter text below)</t>
    </r>
  </si>
  <si>
    <r>
      <t xml:space="preserve">• If yes, outline where kept, who manages it, how often it is updated and when a stocktake is undertaken. </t>
    </r>
    <r>
      <rPr>
        <i/>
        <sz val="10"/>
        <color rgb="FF0000FF"/>
        <rFont val="Arial"/>
        <family val="2"/>
      </rPr>
      <t>(enter text below)</t>
    </r>
  </si>
  <si>
    <r>
      <t>• If yes, outline how often.</t>
    </r>
    <r>
      <rPr>
        <i/>
        <sz val="10"/>
        <color rgb="FF0000FF"/>
        <rFont val="Arial"/>
        <family val="2"/>
      </rPr>
      <t xml:space="preserve"> (enter text below)</t>
    </r>
  </si>
  <si>
    <r>
      <t xml:space="preserve">If yes to 27.0, provide comments on the education sessions and resources that are provided and when. </t>
    </r>
    <r>
      <rPr>
        <i/>
        <sz val="10"/>
        <color rgb="FF0000FF"/>
        <rFont val="Arial"/>
        <family val="2"/>
      </rPr>
      <t>(enter text below)</t>
    </r>
  </si>
  <si>
    <r>
      <t xml:space="preserve">If yes to 28.0, provide details. </t>
    </r>
    <r>
      <rPr>
        <i/>
        <sz val="10"/>
        <color rgb="FF0000FF"/>
        <rFont val="Arial"/>
        <family val="2"/>
      </rPr>
      <t>(enter text below)</t>
    </r>
  </si>
  <si>
    <r>
      <t xml:space="preserve">If yes to 29.0, provide details. </t>
    </r>
    <r>
      <rPr>
        <i/>
        <sz val="10"/>
        <color rgb="FF0000FF"/>
        <rFont val="Arial"/>
        <family val="2"/>
      </rPr>
      <t>(enter text below)</t>
    </r>
  </si>
  <si>
    <t>• they are tabled at a governance committee(s) or group meeting(s)?</t>
  </si>
  <si>
    <t>• they reference the consultation processes or collaborative group(s) involved in their development?</t>
  </si>
  <si>
    <t>• that the plan(s) record quality improvement action(s) to be implemented?</t>
  </si>
  <si>
    <t>• that the plan(s) include a risk register for the proposed quality improvement actions?</t>
  </si>
  <si>
    <t>• that the plan(s) include mechanisms for evaluating the quality improvement actions?</t>
  </si>
  <si>
    <t>• that the plan(s) are tabled at a committee/group and reviewed regularly?</t>
  </si>
  <si>
    <t>• of who assisted in the development of the plan(s)?</t>
  </si>
  <si>
    <t>• the workforce know the plan(s) exist?</t>
  </si>
  <si>
    <t>• report(s) are tabled at a governance committee/group?</t>
  </si>
  <si>
    <t>• report(s) are provided to stakeholders external to the organisation?</t>
  </si>
  <si>
    <r>
      <t xml:space="preserve">If yes to 13.0, outline details of the documents, where kept, review date(s), and the 'owner'. </t>
    </r>
    <r>
      <rPr>
        <i/>
        <sz val="10"/>
        <color rgb="FF0000FF"/>
        <rFont val="Arial"/>
        <family val="2"/>
      </rPr>
      <t>(enter text below)</t>
    </r>
  </si>
  <si>
    <r>
      <t xml:space="preserve">If yes to 12.0, outline details of the documents, where kept, review date(s), and the 'owner'. </t>
    </r>
    <r>
      <rPr>
        <i/>
        <sz val="10"/>
        <color rgb="FF0000FF"/>
        <rFont val="Arial"/>
        <family val="2"/>
      </rPr>
      <t>(enter text below)</t>
    </r>
  </si>
  <si>
    <r>
      <t xml:space="preserve">If yes to 11.0, outline details of the documents, where kept, review date(s), and the 'owner'. </t>
    </r>
    <r>
      <rPr>
        <i/>
        <sz val="10"/>
        <color rgb="FF0000FF"/>
        <rFont val="Arial"/>
        <family val="2"/>
      </rPr>
      <t>(enter text below)</t>
    </r>
  </si>
  <si>
    <r>
      <t xml:space="preserve">If yes to 10.0, outline details of the documents, where kept, review date(s), and the 'owner'. </t>
    </r>
    <r>
      <rPr>
        <i/>
        <sz val="10"/>
        <color rgb="FF0000FF"/>
        <rFont val="Arial"/>
        <family val="2"/>
      </rPr>
      <t>(enter text below)</t>
    </r>
  </si>
  <si>
    <r>
      <t xml:space="preserve">If yes to 18.0, outline details of the documents, where kept, review date(s), and the 'owner'. </t>
    </r>
    <r>
      <rPr>
        <i/>
        <sz val="10"/>
        <color rgb="FF0000FF"/>
        <rFont val="Arial"/>
        <family val="2"/>
      </rPr>
      <t>(enter text below)</t>
    </r>
  </si>
  <si>
    <r>
      <t xml:space="preserve">If yes to 19.0, outline details of the documents, where kept, review date(s), and the 'owner'. </t>
    </r>
    <r>
      <rPr>
        <i/>
        <sz val="10"/>
        <color rgb="FF0000FF"/>
        <rFont val="Arial"/>
        <family val="2"/>
      </rPr>
      <t>(enter text below)</t>
    </r>
  </si>
  <si>
    <r>
      <t xml:space="preserve">If yes to 20.0, outline details of the documents, where kept, review date(s), and the 'owner'. </t>
    </r>
    <r>
      <rPr>
        <i/>
        <sz val="10"/>
        <color rgb="FF0000FF"/>
        <rFont val="Arial"/>
        <family val="2"/>
      </rPr>
      <t>(enter text below)</t>
    </r>
  </si>
  <si>
    <r>
      <t xml:space="preserve">If yes to 21.0, outline details of the documents, where kept, review date(s), and the 'owner'. </t>
    </r>
    <r>
      <rPr>
        <i/>
        <sz val="10"/>
        <color rgb="FF0000FF"/>
        <rFont val="Arial"/>
        <family val="2"/>
      </rPr>
      <t>(enter text below)</t>
    </r>
  </si>
  <si>
    <r>
      <t xml:space="preserve">If yes to 22.0, outline details of the documents, where kept, review date(s), and the 'owner'. </t>
    </r>
    <r>
      <rPr>
        <i/>
        <sz val="10"/>
        <color rgb="FF0000FF"/>
        <rFont val="Arial"/>
        <family val="2"/>
      </rPr>
      <t>(enter text below)</t>
    </r>
  </si>
  <si>
    <r>
      <t xml:space="preserve">If yes to 23.0, outline details of the documents, where kept, review date(s), and the 'owner'. </t>
    </r>
    <r>
      <rPr>
        <i/>
        <sz val="10"/>
        <color rgb="FF0000FF"/>
        <rFont val="Arial"/>
        <family val="2"/>
      </rPr>
      <t>(enter text below)</t>
    </r>
  </si>
  <si>
    <r>
      <t xml:space="preserve">If yes to 24.0, outline details of the committee(s), when they meet, who the members are, etc. </t>
    </r>
    <r>
      <rPr>
        <i/>
        <sz val="10"/>
        <color rgb="FF0000FF"/>
        <rFont val="Arial"/>
        <family val="2"/>
      </rPr>
      <t>(enter text below)</t>
    </r>
  </si>
  <si>
    <r>
      <t xml:space="preserve">If yes to 25.0, outline details of the framework where kept, review date(s), and the 'owner'. </t>
    </r>
    <r>
      <rPr>
        <i/>
        <sz val="10"/>
        <color rgb="FF0000FF"/>
        <rFont val="Arial"/>
        <family val="2"/>
      </rPr>
      <t>(enter text below)</t>
    </r>
  </si>
  <si>
    <r>
      <t>If yes to 26.0, outline details of the documents, where kept, review date(s), and the 'owner'.</t>
    </r>
    <r>
      <rPr>
        <i/>
        <sz val="10"/>
        <color rgb="FF0000FF"/>
        <rFont val="Arial"/>
        <family val="2"/>
      </rPr>
      <t xml:space="preserve"> (enter text below)</t>
    </r>
  </si>
  <si>
    <t>Identify if the ward has an evaluation and quality improvement plan(s) in place to reduce comprehensive care incidents</t>
  </si>
  <si>
    <t>2.2 If yes to 2.0, for each policy, procedure or protocol, is there evidence 
• they are evidence based and consistent with national guidelines?
• they are tabled at a governance committee(s) or group meeting(s)?
  • If yes, specify the committee/group.
• they define the audit process to be undertaken to assess against it?
• they reference the consultation processes or collaborative group(s) involved in their development?
• they detail the date they became effective?
• they detail the date of the next revision?
• they reference the source documents (if applicable) particularly where they are represented as best practice?
• the workforce knows the documents exist, can access them and know, and use the contents?
2.3 If yes to 2.0, outline details of the documents, where kept, review date(s), and the 'owner'.</t>
  </si>
  <si>
    <t>7.0 Is there evidence that the facility (or at service level) has undertaken quality improvement activities to prevent and minimise harm from comprehensive care injuries?
7.1 If yes to 7.0, detail the quality improvement activities, when these were undertaken and the outcome(s).</t>
  </si>
  <si>
    <t>8.0 Is there evidence that the facility (or at service level) reports on comprehensive care in its annual reports and as safety indicators?
8.1 If yes to 8.0, is there evidence that
• the data includes trends in incidents?
• the data includes consumer feedback (complaints/compliments)?
• the data presented is meaningful and relevant?
• report(s) are tabled at a governance committee/group?
  • If yes, which committee/group and when.
• report(s) are provided to stakeholders external to the organisation?
  • If yes, outline details.</t>
  </si>
  <si>
    <t>2.0 Is there evidence that the ward/unit has undertaken quality improvement activities to prevent comprehensive care injuries?
2.1 If yes to 2.0, give details of the quality improvement activities, when these were undertaken and the outcome(s).</t>
  </si>
  <si>
    <t>10.0 Is there evidence that the facility (or at service level) has processes or policies in place that enable and support the delivery of comprehensive care to patients?
10.1 If yes to 10.0, is there evidence it
• includes the development, documentation and communication of comprehensive care plans for patients' care and treatment?
• provides care to patients in the setting that best meets their clinical needs?
• ensures timely referral of patients with specialist healthcare needs to relevant services?
• identifies the clinician with overall accountability for a patient's care?
• outlines standardised templates to assist with goal-setting and comprehensive care planning?
• outlines a patient flow process?
10.2 If yes to 10.0, outline details of the documents, where kept, review date(s), and the 'owner'.</t>
  </si>
  <si>
    <t>11.0 Is there evidence that the facility (or at service level) has processes or policies in place to support clinicians to work collaboratively to deliver comprehensive care?
11.1 If yes to 11.0, is there evidence it
• includes roles and responsibilities of each clinician?
• includes working collaboratively to plan and deliver comprehensive care?
• includes processes for working collaboratively with patients, carers and families?
• includes a model for shared decision making?
• outlines decision support tools?
11.2 If yes to 11.0, outline details of the documents, where kept, review date(s), and the 'owner'.</t>
  </si>
  <si>
    <t>12.0 Is there evidence that the facility (or at service level) has processes or policies in place to support patients to document clear advance care plans?
12.1 If yes to 12.0, is there evidence there are information resources, forms and other tools for patients and carers to consider, and document advance care plans in accordance with their wishes?
12.2 If yes to 12.0, outline details of the documents, where kept, review date(s), and the 'owner'.</t>
  </si>
  <si>
    <t>24.0 Is there evidence that the facility (or at service level) has a governing body that oversees the development, implementation and ongoing review of systems for end-of-life care?
24.1 If yes to 24.0, is there evidence
• there are Terms of Reference?
• that Aboriginal and Torres Strait Islander communities are represented?
• it is multidisciplinary?
• there are appropriate responsibilities delegated to it, and the governing body is accountable for its decisions and actions to the executive?
24.2 If yes to 24.0, is there evidence, e.g. in the minutes, the governing body
• monitors the effectiveness of interventions and education?
• reviews performance data?
• provides advice about the allocation of resources?
24.3 If yes to 24.0, outline details of the committee(s), when they meet, who the members are, etc. and any other comments.</t>
  </si>
  <si>
    <t>25.0 Is there evidence that the facility (or at service level) has a formal policy framework, that outlines the organisational approach to end-of-life care?
25.1 If yes to 25.0, is there evidence it is consistent with the National Consensus Statement: Essential elements for safe and high-quality end-of-life care, i.e. includes:
• governance arrangements?
• roles and responsibilities of all levels of staff?
• communication and documentation processes?
• processes for advance care planning and limiting medical treatment?
• the alignment with systems for recognising and responding to clinical deterioration?
• access to specialist palliative care advice and services?
• the interface with external services, such as community and social care providers, residential aged care facilities, and external hospice providers?
• clear dispute resolution processes, including access to mediation, bioethics and legal support in situations of complex end-of-life decision-making or conflict?
• training and education requirements?
• access to professional clinical supervision, and formal and informal debriefing, to suit the varied needs of clinicians?
• access to support and debriefing for non clinical staff?
• evaluation, audit and feedback processes, and reporting requirements?
• supervision and support systems to provide clinicians and other staff members who are in contact with patients and their families, the support and assistance they may need?
25.2 If yes to 25.0, outline details of policy framework, where kept, review date(s), and the 'owner'.</t>
  </si>
  <si>
    <t>Note: The measurement plan details the actions required and those question(s)/responses that correspond to the action.</t>
  </si>
  <si>
    <t>• If yes, is there evidence that the plan(s) are tabled at a committee/group?</t>
  </si>
  <si>
    <t>Is there evidence that the ward/unit has an evaluation and quality improvement plan(s) in place to reduce comprehensive care incidents?</t>
  </si>
  <si>
    <t>N/A if no pressure injuries</t>
  </si>
  <si>
    <t>Current is within the past day for 'At risk' patient; within the past week or on change of condition for 'Not at risk' patient; on transfer; or as defined by your local policy/procedure for long stay patient</t>
  </si>
  <si>
    <t>If any risk factors are recorded as yes, then patient is 'At risk'</t>
  </si>
  <si>
    <t>Plan includes documented actions corresponding to each modifiable risk factor identified</t>
  </si>
  <si>
    <t>Complete for all patients</t>
  </si>
  <si>
    <t>Which type of bed rail is present on the bed?</t>
  </si>
  <si>
    <t>Note: only check where a patient is present</t>
  </si>
  <si>
    <t>Is the patient's bed at the appropriate height?</t>
  </si>
  <si>
    <t>Note: appropriate height is the level that the patient can sit and touch the floor with their feet, with their legs at 90 degrees</t>
  </si>
  <si>
    <t>May not be applicable for maternity or palliative care/end of life patient</t>
  </si>
  <si>
    <t>N/A for AICU, PICU, NICU, SCN, palliative care/end of life, maternity patient. 'On admission' is within 6 months for patient with long stay Continuous Waterlow</t>
  </si>
  <si>
    <t>N/A for LOS &lt;7 days</t>
  </si>
  <si>
    <t>May not be applicable for sedated, restrained or intubated patient or patient medically unable to eat</t>
  </si>
  <si>
    <t>N/A for LOS &lt;7 days or aged care in MPHS patient</t>
  </si>
  <si>
    <t>Ask: 'Did you feel you needed any help with your most recent meal?'</t>
  </si>
  <si>
    <t>Help includes setting up, opening food packaging, supervision or full feeding. N/A for PICU or patient medically unable to eat</t>
  </si>
  <si>
    <r>
      <t xml:space="preserve">If yes to 1.0, outline details of the committee(s), when they meet, who the members are, etc. </t>
    </r>
    <r>
      <rPr>
        <i/>
        <sz val="10"/>
        <color rgb="FF0000FF"/>
        <rFont val="Arial"/>
        <family val="2"/>
      </rPr>
      <t>(enter text below)</t>
    </r>
  </si>
  <si>
    <r>
      <t xml:space="preserve">If yes to 2.0, outline details of the documents, where kept, review date(s), and the 'owner'. </t>
    </r>
    <r>
      <rPr>
        <i/>
        <sz val="10"/>
        <color rgb="FF0000FF"/>
        <rFont val="Arial"/>
        <family val="2"/>
      </rPr>
      <t>(enter text below)</t>
    </r>
  </si>
  <si>
    <r>
      <t xml:space="preserve">If yes to 7.0, detail the quality improvement activities, when these were undertaken and the outcome(s). </t>
    </r>
    <r>
      <rPr>
        <i/>
        <sz val="10"/>
        <color rgb="FF0000FF"/>
        <rFont val="Arial"/>
        <family val="2"/>
      </rPr>
      <t>(enter text below)</t>
    </r>
  </si>
  <si>
    <r>
      <t xml:space="preserve">If yes to 1.0, what sources of data/information led to the development of the plan(s), e.g. Riskman, Queensland Bedside Audit, other data sources? </t>
    </r>
    <r>
      <rPr>
        <i/>
        <sz val="10"/>
        <color rgb="FF0000FF"/>
        <rFont val="Arial"/>
        <family val="2"/>
      </rPr>
      <t>(enter text to the right)</t>
    </r>
  </si>
  <si>
    <r>
      <t xml:space="preserve">• If yes, list the actions as per plan. </t>
    </r>
    <r>
      <rPr>
        <i/>
        <sz val="10"/>
        <color rgb="FF0000FF"/>
        <rFont val="Arial"/>
        <family val="2"/>
      </rPr>
      <t>(enter text to the right)</t>
    </r>
  </si>
  <si>
    <r>
      <t>• If yes, which committee/group?</t>
    </r>
    <r>
      <rPr>
        <i/>
        <sz val="10"/>
        <color rgb="FF0000FF"/>
        <rFont val="Arial"/>
        <family val="2"/>
      </rPr>
      <t xml:space="preserve"> (enter text to the right)</t>
    </r>
  </si>
  <si>
    <r>
      <t xml:space="preserve">If yes to 1.0, outline who the 'owner' is, the clinical lead, where the plan(s) are filed and how often they are reviewed. </t>
    </r>
    <r>
      <rPr>
        <i/>
        <sz val="10"/>
        <color rgb="FF0000FF"/>
        <rFont val="Arial"/>
        <family val="2"/>
      </rPr>
      <t>(enter text to the right)</t>
    </r>
  </si>
  <si>
    <r>
      <t xml:space="preserve">If yes to 2.0, give details of the quality improvement activities, when these were undertaken and the outcome(s). </t>
    </r>
    <r>
      <rPr>
        <i/>
        <sz val="10"/>
        <color rgb="FF0000FF"/>
        <rFont val="Arial"/>
        <family val="2"/>
      </rPr>
      <t>(enter text to the right)</t>
    </r>
  </si>
  <si>
    <r>
      <t xml:space="preserve">If yes to 5.0, outline what has been done. </t>
    </r>
    <r>
      <rPr>
        <i/>
        <sz val="10"/>
        <color rgb="FF0000FF"/>
        <rFont val="Arial"/>
        <family val="2"/>
      </rPr>
      <t>(enter text to the right)</t>
    </r>
  </si>
  <si>
    <t>Identify the extent to which redistribution / positioning devices are present</t>
  </si>
  <si>
    <t>Identify patients in the ward/unit who have documented evidence that an assessment has been undertaken for continence and continence aid requirements</t>
  </si>
  <si>
    <t>% of patients who have documented evidence that an assessment has been undertaken for continence and continence aid requirements</t>
  </si>
  <si>
    <t>Is there documented evidence that a pressure injury risk assessment was undertaken on admission to the ward?</t>
  </si>
  <si>
    <t>If the LOS is greater than 7 days, is there documented evidence of a pressure injury risk assessment that is current?</t>
  </si>
  <si>
    <t>Is there documented evidence that a comprehensive skin inspection was undertaken on admission to the ward?</t>
  </si>
  <si>
    <t>Is there documented evidence of a comprehensive skin inspection that is current?</t>
  </si>
  <si>
    <t>Is there documented evidence that the patient was assessed for risk of falling on admission to the ward?</t>
  </si>
  <si>
    <t>Is there documented evidence of the level of supervision or assistance required for mobilisation in the care plan?</t>
  </si>
  <si>
    <t>Does the patient have documentation, i.e. in the care plan, that an assessment has been undertaken for continence and continence aid requirements?</t>
  </si>
  <si>
    <t>Is there documented evidence that the patient's care plan includes the use of a mobility aid?</t>
  </si>
  <si>
    <t>Is the patient's weight on admission to the ward documented?</t>
  </si>
  <si>
    <t>If the LOS is greater than 7 days, has a follow up weight on Day 7 or more been documented?</t>
  </si>
  <si>
    <r>
      <t>If the LOS is greater than 7 days, has a follow up nutrition risk screen been documented?</t>
    </r>
    <r>
      <rPr>
        <i/>
        <sz val="11"/>
        <color rgb="FF0000FF"/>
        <rFont val="Calibri"/>
        <family val="2"/>
        <scheme val="minor"/>
      </rPr>
      <t/>
    </r>
  </si>
  <si>
    <t xml:space="preserve">Is there documented evidence of the level of assistance required with eating and/or drinking?
</t>
  </si>
  <si>
    <t xml:space="preserve">
Yes; No; Independent</t>
  </si>
  <si>
    <t>Percentage of patients with documented evidence that a pressure injury risk assessment was undertaken on admission to the ward</t>
  </si>
  <si>
    <t>Percentage of patients with LOS greater than 7 days with documented evidence of a pressure injury risk assessment that is current</t>
  </si>
  <si>
    <t>Percentage of patients with documented evidence that a comprehensive skin inspection was undertaken on admission to the ward</t>
  </si>
  <si>
    <t>Percentage of patients with documented evidence of a comprehensive skin inspection that is current</t>
  </si>
  <si>
    <t>Percentage of patients with documented evidence that the patient was screened for history of falling on admission to the ward</t>
  </si>
  <si>
    <t>Percentage of patients with documented evidence that the patient was assessed for risk of falling on admission to the ward</t>
  </si>
  <si>
    <t>Percentage of patients with documentation, i.e. care plan, that an assessment has been undertaken for continence and continence aid requirements</t>
  </si>
  <si>
    <t>Percentage of patients where there is evidence that the patient's care plan includes the use of a mobility aid</t>
  </si>
  <si>
    <t>Percentage of patients with their weight on admission to the ward documented</t>
  </si>
  <si>
    <t>Percentage of patients with LOS greater than 7 days with a follow up weight on Day 7 or more documented</t>
  </si>
  <si>
    <t>Percentage of patients with LOS greater than 7 days who had a follow up nutrition risk screen documented</t>
  </si>
  <si>
    <t>Percentage of patients At risk of malnutrition with documented evidence of a nutrition care plan</t>
  </si>
  <si>
    <t>If the patient had one or more pressure injuries, is there evidence in the chart, Riskman or ieMR that the pressure injury was reported in the facility incident management system?</t>
  </si>
  <si>
    <t>• Special / self adjusting mattress</t>
  </si>
  <si>
    <t>• Specialty bed system</t>
  </si>
  <si>
    <t>• Cushion - Air / gel</t>
  </si>
  <si>
    <t>• Cushion - Foam</t>
  </si>
  <si>
    <t>• Cushion - Other</t>
  </si>
  <si>
    <t>• Heel elevator</t>
  </si>
  <si>
    <t>• Gel pad</t>
  </si>
  <si>
    <t>• Pressure injury</t>
  </si>
  <si>
    <t>Is there documented evidence that the patient was screened for history of falling on admission to the ward (e.g. was the patient asked if they had had a fall within the last 6-12 months)?</t>
  </si>
  <si>
    <t>Screening identifies if the patient is at increased risk of falling and should then be assessed. N/A for paediatric, AICU, PICU, NICU, SCN, maternity or immobile ('bed bound') patient</t>
  </si>
  <si>
    <t>Upper leg</t>
  </si>
  <si>
    <t>Yes; No; N/A
Yes; No; Patient refuses to use aid; N/A</t>
  </si>
  <si>
    <t>• Percentage of patients with a pressure injury risk assessment undertaken in &lt;2hr from ward admission</t>
  </si>
  <si>
    <t>• Percentage of patients with a pressure injury risk assessment undertaken in &lt;4hr from ward admission</t>
  </si>
  <si>
    <t>• Percentage of patients with a pressure injury risk assessment undertaken in &lt;8hr from ward admission</t>
  </si>
  <si>
    <t>• Percentage of patients with a pressure injury risk assessment undertaken in &lt;12hr from ward admission</t>
  </si>
  <si>
    <t>• Percentage of patients with a pressure injury risk assessment undertaken in &lt;24hr from ward admission</t>
  </si>
  <si>
    <t>• Percentage of patients with a pressure injury risk assessment undertaken in &gt;24hr from ward admission</t>
  </si>
  <si>
    <t>• Percentage of patients who were risk assessed on admission to the ward that were At risk of falling</t>
  </si>
  <si>
    <t>• Percentage of patients who were risk assessed on admission to the ward that were Not at risk of falling</t>
  </si>
  <si>
    <t>• Percentage of patients with LOS greater than 7 days who had a follow up nutrition risk screen documented and were At risk of malnutrition</t>
  </si>
  <si>
    <t>• Percentage of patients with LOS greater than 7 days who had a follow up nutrition risk screen documented and were Not at risk of malnutrition</t>
  </si>
  <si>
    <t>• Percentage of patients with LOS greater than 7 days who had a follow up nutrition risk screen documented with Not documented risk of malnutrition</t>
  </si>
  <si>
    <t>• Percentage of patients who missed a meal in the past 24 hours that were offered/given a snack or meal to replace the missed meal by staff</t>
  </si>
  <si>
    <t>• Percentage of patients who missed a meal in the past 24 hours that were offered/given a snack or meal to replace the missed meal by non staff</t>
  </si>
  <si>
    <t>• Percentage of patients who missed a meal in the past 24 hours were Not offered a snack or meal to replace the meal missed</t>
  </si>
  <si>
    <t>% of patients with LOS greater than 7 days who had a follow up nutrition risk screen documented
% of patients with LOS greater than 7 days who had a follow up nutrition risk screen documented and were At risk of malnutrition
% of patients with LOS greater than 7 days who had a follow up nutrition risk screen documented and were Not at risk of malnutrition
% of patients with LOS greater than 7 days who had a follow up nutrition risk screen documented with Not documented risk of malnutrition
% of patients At risk of malnutrition with documented evidence of a nutrition care plan</t>
  </si>
  <si>
    <t>Yes; No; Don't know; Nil by mouth; N/A
Procedure; Absent/On leave; Operating theatre; Test; Nausea/Vomiting; Refused; Other
Yes, offered/given by staff; Yes, offered/given by non staff; Not offered</t>
  </si>
  <si>
    <t>% of patients who reported having missed a meal in the past 24 hours
% of patients who missed a meal in the past 24 hours that were offered/given a snack or meal to replace the missed meal by staff
% of patients who missed a meal in the past 24 hours that were offered/given a snack or meal to replace the missed meal by non staff
% of patients who missed a meal in the past 24 hours were Not offered a snack or meal to replace the meal missed</t>
  </si>
  <si>
    <t xml:space="preserve">
Yes; No; N/A
At risk; Not at risk; Not documented</t>
  </si>
  <si>
    <t>% of patients screened for nutrition risk on admission to the ward
% of patients screened for nutrition risk on admission to the ward who were At risk of malnutrition
% of patients screened for nutrition risk on admission to the ward who were Not at risk of malnutrition
% of patients screened for nutrition risk on admission to the ward with Not documented risk of malnutrition</t>
  </si>
  <si>
    <t>• Percentage of patients screened for nutrition risk on admission to the ward who were At risk of malnutrition</t>
  </si>
  <si>
    <t>• Percentage of patients screened for nutrition risk on admission to the ward who were Not at risk of malnutrition</t>
  </si>
  <si>
    <t>• Percentage of patients screened for nutrition risk on admission to the ward with Not documented risk of malnutrition</t>
  </si>
  <si>
    <t>Assessment of risk identifies modifiable risk factors</t>
  </si>
  <si>
    <t>Is there documented evidence that the patient was screened for nutrition risk on admission to the ward?</t>
  </si>
  <si>
    <t>Details of the quality improvement activities, when these were undertaken and the outcome(s)</t>
  </si>
  <si>
    <t>Total number of eligible patients (Yes or No to 7.0)</t>
  </si>
  <si>
    <t>Total number of eligible patients (Yes or No to 8.0)</t>
  </si>
  <si>
    <t>Total number of eligible patients (Yes or No to 3.0)</t>
  </si>
  <si>
    <t>4.0 Is there documented evidence that a comprehensive skin inspection was undertaken on admission to the ward?
4.1 If yes to 4.0, within what timeframe from ward admission was the comprehensive skin inspection undertaken?
N/A for aged care in MPHS</t>
  </si>
  <si>
    <t>5.0 Is there documented evidence of a comprehensive skin inspection that is current?</t>
  </si>
  <si>
    <t>Number of patients with a current comprehensive skin inspection (Yes to 5.0)</t>
  </si>
  <si>
    <t>Total number of eligible patients (Yes or No to 5.0)</t>
  </si>
  <si>
    <t>Total number of eligible patients (Yes or No to 10.0)</t>
  </si>
  <si>
    <t>6.0 If the patient had one or more pressure injuries, is there evidence in the chart, Riskman or ieMR that the pressure injury was reported in the facility incident management system?</t>
  </si>
  <si>
    <t>Number of patients with one or more pressure injuries with evidence it was reported in the incident management system (Yes to 6.0)</t>
  </si>
  <si>
    <t>7.0 If the patient had one of more pressure injuries, is there documented evidence of referral to a wound management service?</t>
  </si>
  <si>
    <t>Number of patients with one or more pressure injuries with evidence of a referral to a wound management system (Yes to 7.0)</t>
  </si>
  <si>
    <t>9.0 Ask: 'Have you been given information on how to prevent bed sores (pressure injuries) while in hospital?'</t>
  </si>
  <si>
    <t>Number of patients given information on how to prevent pressure injuries (Yes to 9.0)</t>
  </si>
  <si>
    <t>12.0 Is there documented evidence that the patient was screened for history of falling on admission to the ward (e.g. was the patient asked if they had had a fall within the last 6-12 months)?
Screening identifies if the patient is at increased risk of falling and should then be assessed. N/A for paediatric, AICU, PICU, NICU, SCN, maternity or immobile ('bed bound') patient</t>
  </si>
  <si>
    <t>Number of patients screened for history of falling on admission to the ward (Yes to 12.0)</t>
  </si>
  <si>
    <t>Total number of eligible patients (Yes or No to 12.0)</t>
  </si>
  <si>
    <t>14.0 Is there documented evidence of the level of supervision or assistance required for mobilisation in the care plan?</t>
  </si>
  <si>
    <t>Number of patients with the level of supervision or assistance required for mobilisation completed in the care plan (Yes to 14.0)</t>
  </si>
  <si>
    <t>Total number of eligible patients (14.0 is not null)</t>
  </si>
  <si>
    <t>15.0 Does the patient have documentation (i.e. in the care plan) that an assessment has been undertaken for continence and continence aid requirements?</t>
  </si>
  <si>
    <t>Number of patients with an assessment undertaken for continence and continence aid requirements (Yes to 15.0)</t>
  </si>
  <si>
    <t>Total number of eligible patients (Yes or No to 15.0)</t>
  </si>
  <si>
    <t>Total number of at risk patients (Yes to 13.0 and At risk to 13.1 and Yes or No to 16.0)
Total number of at risk patients with review (Yes to 13.0 and At risk to 13.1 and Yes to 16.0 and 16.1 is not null)</t>
  </si>
  <si>
    <t>18.0 Ask 'Have you been given information on how to prevent you from falling while in hospital?'</t>
  </si>
  <si>
    <t>Number of patients who reported being given information on how to prevent falling while in hospital (Yes to 18.0)</t>
  </si>
  <si>
    <t>Total number of eligible patients (Yes or No to 18.0)</t>
  </si>
  <si>
    <t>17.0 Is there evidence the patient has experienced a fall while in hospital?
17.1 If yes to 17.0, is there evidence the incident been entered in the incident management system e.g. Riskman?</t>
  </si>
  <si>
    <t>Number of patients who experienced a fall while in hospital (Yes to 17.0)
Number of patients who experienced a fall while in hospital where the incident had been entered in the incident management system (Yes to 17.0 and Yes to 17.1)</t>
  </si>
  <si>
    <t>Total number of eligible patients (Yes or No to 17.0)
Total number of eligible patients (Yes to 17.0 and Yes or No to 17.1)</t>
  </si>
  <si>
    <t>Number of patients who had the nurse call system within their reach (Yes to 23.0)</t>
  </si>
  <si>
    <t>33.0 Has the discharge process commenced?
33.1 If yes to 33.0, have referrals to appropriate primary health providers/community services been organised?
33.2 If yes to 33.1, to whom?</t>
  </si>
  <si>
    <t>24.0 Is the bed control (if bed has a control) within reach of the patient?</t>
  </si>
  <si>
    <t>Total number of eligible patients (Yes or No to 24.0)</t>
  </si>
  <si>
    <t>Number of patients who had the bed control within their reach (Yes to 24.0)</t>
  </si>
  <si>
    <t>Number of patients who had the bed at the appropriate height (Yes to 25.0)</t>
  </si>
  <si>
    <t>26.0 Are the patient's bed brakes locked on?</t>
  </si>
  <si>
    <t>Number of patients who had the bed brakes locked on (Yes to 26.0)</t>
  </si>
  <si>
    <t>27.0 Is the patient's chair at the appropriate height?</t>
  </si>
  <si>
    <t>Number of patients who had the chair at the appropriate height (Yes to 27.0)</t>
  </si>
  <si>
    <t>Number of patients who had the room free of clutter/other hazards (Yes to 28.0)</t>
  </si>
  <si>
    <t>28.0 Is the patient's room free of clutter/other hazards?</t>
  </si>
  <si>
    <t>29.0 Is the patient's tray table within reach?</t>
  </si>
  <si>
    <t>Number of patients who had the tray table within reach (Yes to 29.0)</t>
  </si>
  <si>
    <t>30.0 If the patient has sensory aids (e.g. glasses, hearing aid) are they within reach?</t>
  </si>
  <si>
    <t>Number of patients who had sensory aids within reach (Yes to 30.0)</t>
  </si>
  <si>
    <t>31.0 Does the patient have appropriate footwear (e.g. non-slip/well fitting/low heel)?</t>
  </si>
  <si>
    <t>Number of patients who had appropriate footwear (Yes to 31.0)</t>
  </si>
  <si>
    <t>Total number of eligible patients (Yes or No to 31.0)</t>
  </si>
  <si>
    <t>Total number of eligible patients (Yes or No to 20.0)</t>
  </si>
  <si>
    <t>Total number of eligible patients (Yes or No to 34.0)</t>
  </si>
  <si>
    <t>If yes to 1.0, within what timeframe from ward admission was the pressure injury risk assessment undertaken?</t>
  </si>
  <si>
    <t>If yes to 4.0, within what timeframe from ward admission was the comprehensive skin inspection undertaken?</t>
  </si>
  <si>
    <t>If yes to 11.0, what type of non surgical wound(s) are present? Select all that apply</t>
  </si>
  <si>
    <t>If yes to 13.0, what is the patient's documented risk of falling?</t>
  </si>
  <si>
    <t>If yes to 16.0, which one?</t>
  </si>
  <si>
    <t>If yes to 17.0, is there evidence the incident been entered in the incident management system, e.g. Riskman?</t>
  </si>
  <si>
    <t>If yes to 2.0, what is the patient's most recent documented category of risk?</t>
  </si>
  <si>
    <t>Current is within the past week or on change of condition; within the past 3 months for aged care in MPHS patient; as defined by your local policy/procedure for long stay patient.
N/A for LOS &lt;7 days</t>
  </si>
  <si>
    <t>Is there documented evidence of a pressure injury prevention plan?</t>
  </si>
  <si>
    <t>3.0 Is there documented evidence of a pressure injury prevention plan?</t>
  </si>
  <si>
    <t>Number of patients with a Pressure Injury Prevention Plan (Yes to 3.0)</t>
  </si>
  <si>
    <t>N/A for aged care in MPHS patient. May not be applicable for long stay patient</t>
  </si>
  <si>
    <t>If there is no documentation to indicate if the pressure injury was present on admission, then it is to be recorded as No.
If necessary, check the patient's record to ensure accurate reporting. Yes to Present on Admission means acquired before admission</t>
  </si>
  <si>
    <t>If At risk to 13.1, is there documented evidence of a multifactorial falls prevention / management plan?</t>
  </si>
  <si>
    <t>N/A for ICU or maternity patient</t>
  </si>
  <si>
    <t>Percentage of patients with redistribution/positioning devices in evidence</t>
  </si>
  <si>
    <t>Type of bed rail present on the bed</t>
  </si>
  <si>
    <t>Pressure Injury 1</t>
  </si>
  <si>
    <t>Pressure Injury 2</t>
  </si>
  <si>
    <t>Pressure Injury 3</t>
  </si>
  <si>
    <t>Pressure Injury 4</t>
  </si>
  <si>
    <t>Pressure Injury 5</t>
  </si>
  <si>
    <t>Percentage of Pressure injuries by Stage</t>
  </si>
  <si>
    <t>Stage 1 PI</t>
  </si>
  <si>
    <t>Stage 2 PI</t>
  </si>
  <si>
    <t>Stage 3 PI</t>
  </si>
  <si>
    <t>Stage 4 PI</t>
  </si>
  <si>
    <t>Hospital acquired</t>
  </si>
  <si>
    <t>Percentage of Pressure injuries by Site</t>
  </si>
  <si>
    <t>Total Pressure injuries by Site</t>
  </si>
  <si>
    <t>Total number of pressure injuries</t>
  </si>
  <si>
    <t>Total number of Pressure injuries by Stage</t>
  </si>
  <si>
    <t>HA/POA</t>
  </si>
  <si>
    <t>Total by Stage</t>
  </si>
  <si>
    <t>Total Hospital acquired</t>
  </si>
  <si>
    <t>Sacrum/ coccyx</t>
  </si>
  <si>
    <t>Humeral head/ shoulder</t>
  </si>
  <si>
    <t>Total number of patients audited</t>
  </si>
  <si>
    <t>We recognise and appreciate that there may be gaps in the scope and questions included in these tools, however, as this is a 'Work in Progress', future versions will build up the existing scope and questions, and incorporate staff feedback and suggestions for improvement.</t>
  </si>
  <si>
    <t>Number of PIs</t>
  </si>
  <si>
    <t>Total number of patients with one or more hospital acquired PI</t>
  </si>
  <si>
    <t>Total number of patients without hospital acquired PI</t>
  </si>
  <si>
    <t>HA/PoA by Patient</t>
  </si>
  <si>
    <t>Pressure injury collation audit tool: collates the results for the audited patients for pressure injuries (for Edition 2 of the NSQHS Standards)</t>
  </si>
  <si>
    <t>Results for Pressure Injuries</t>
  </si>
  <si>
    <t>This tab presents the results of the Pressure injury data (that were collected on the Patient Collection tab)</t>
  </si>
  <si>
    <t>• Percentage of patients reviewed by Physiotherapist</t>
  </si>
  <si>
    <t>Total number of patients with a present on admission PI who didn't acquire a PI in hospital</t>
  </si>
  <si>
    <t>Percentage of patients who at the time of audit had a pressure injury present on admission and had not acquired a pressure injury in hospital: present on admission prevalence</t>
  </si>
  <si>
    <t>Percentage of patients who at the time of audit had acquired a pressure injury during the current admission: hospital-acquired prevalence</t>
  </si>
  <si>
    <t>Non-performance indicators are presented in grey.</t>
  </si>
  <si>
    <t>Percentage of patients who reported being involved in the development of a plan to prevent and/or manage their pressure injuries</t>
  </si>
  <si>
    <t>Percentage of patients At risk with documented evidence of a multifactorial falls prevention/management plan</t>
  </si>
  <si>
    <t>Percentage of patients where the care plan includes the use of a mobility aid and it is within arms reach</t>
  </si>
  <si>
    <t>Percentage of patients with the level of assistance required with eating and/or drinking documented</t>
  </si>
  <si>
    <t>11.0 Has verbal consent been obtained for full skin inspection?
11.1 If yes to 11.0, what type of non surgical wound(s) are present? Select all that apply
11.2 If one or more pressure injuries, record the stage, site, side of body and whether the injury was present on admission (POA).</t>
  </si>
  <si>
    <t>Number of patients who gave verbal consent for full skin inspection (Yes to 11.0)
Number of patients with None present (Yes to 11.0 and None present to 11.1)
Number of patients with Skin tear present (Yes to 11.0 and Skin tear to 11.1)
Number of patients with Incontinence associated dermatitis (IAD) present (Yes to 11.0 and IAD to 11.1)
Number of patients with Chronic vascular ulcer present (Yes to 11.0 and Chronic vascular ulcer to 11.1)
Number of patients with Other present (Yes to 11.0 and Other to 11.1)
Number of patients with Pressure injury present (Yes to 11.0 and PI to 11.1)
Number of patients who had acquired a pressure injury during the current admission (Yes to 11.0 and Yes to PI in 11.1 and 11.2 completed with No to Present on admission for any pressure injury)
Number of patients who had a pressure injury that was present on admission (Yes to 11.0 and Yes to PI in 11.1 and 11.2 completed with Yes to Present on admission for all pressure injuries)</t>
  </si>
  <si>
    <t>Percentage of patients who experienced a fall while in hospital with evidence the incident been entered in the incident management system</t>
  </si>
  <si>
    <t>• Percentage of patients with a pressure injury risk assessment undertaken on admission to the ward who were At risk of pressure injury</t>
  </si>
  <si>
    <t>• Percentage of patients with a pressure injury risk assessment undertaken on admission to the ward who were at High risk of pressure injury</t>
  </si>
  <si>
    <t>• Percentage of patients with a pressure injury risk assessment undertaken on admission to the ward who were at Very high risk of pressure injury</t>
  </si>
  <si>
    <t>• Percentage of patients with a pressure injury risk assessment undertaken on admission to the ward who were Not at risk injury</t>
  </si>
  <si>
    <t>% of patients who gave verbal consent for full skin inspection
% of patients with None non surgical wounds present
% of patients with Skin tear present
% of patients with Incontinence associated dermatitis (IAD) present
% of patients with Chronic vascular ulcer present
% of patients with Other non surgical wound present
% of patients with Pressure injury present
% of patients who at the time of audit had acquired a pressure injury during the current admission: hospital-acquired prevalence
% of patients who at the time of audit had a pressure injury present on admission and had not acquired a pressure injury in hospital: present on admission prevalence</t>
  </si>
  <si>
    <t>• Percentage of patients with None non surgical wounds present</t>
  </si>
  <si>
    <t>• Percentage of patients with Other non surgical wound present</t>
  </si>
  <si>
    <t>• Percentage of patients with LOS greater than 7 days with a current pressure injury risk assessment who were At risk of pressure injury</t>
  </si>
  <si>
    <t>• Percentage of patients with LOS greater than 7 days with a current pressure injury risk assessment who were at High risk of pressure injury</t>
  </si>
  <si>
    <t>• Percentage of patients with LOS greater than 7 days with a current pressure injury risk assessment who were at Very high risk of pressure injury</t>
  </si>
  <si>
    <t>• Percentage of patients with LOS greater than 7 days with a current pressure injury risk assessment who were Not at risk of pressure injury</t>
  </si>
  <si>
    <t>Percentage of patients who reported being given information on how to prevent falling while in hospital</t>
  </si>
  <si>
    <t>% of patients who reported being given information on how to prevent falling while in hospital</t>
  </si>
  <si>
    <t>% of patients who have had the discharge process commenced
% of patients with the discharge process commenced that have referrals to appropriate primary health providers/community services organised
% of patients with referrals to Physiotherapist organised
% of patients with referrals to Occupational Therapist organised
% of patients with referrals to Dietitian organised
% of patients with referrals to Nutritionist organised
% of patients with referrals to Allied Health Assistant organised
% of patients with referrals to Nursing Home Placement organised
% of patients with referrals to HACC organised
% of patients with referrals to Other organised</t>
  </si>
  <si>
    <t>Number of patients that have a bed rail that can be fixed into a mid position (Yes to 22.1)</t>
  </si>
  <si>
    <t>Total number of eligible patients (Yes or No to 22.1)</t>
  </si>
  <si>
    <t xml:space="preserve">
Yes; No
Yes; No
Yes; No
Yes; No
Yes; No
Yes; No
Yes; No
Yes; No
Yes; No
Yes; No
Yes; No; N/A</t>
  </si>
  <si>
    <t>© State of Queensland (Queensland Health) 2019</t>
  </si>
  <si>
    <t>1.0 Is there evidence that the ward/unit has an evaluation and quality improvement plan(s) in place to reduce comprehensive care incidents?
1.1 If yes to 1.0, what sources of data/information led to the development of the plan, e.g. Riskman Queensland Bedside Audit, other data sources?
1.2 If yes to 1.0, is there evidence
• that the plan(s) record quality improvement action(s) to be implemented?
  • If yes, list the actions as per plan.
• that the plan(s) include a risk register for the proposed quality improvement actions?
  • If yes, does the risk register include a scale to rate risks?
  • If yes, are the risks reviewed on a regular basis?
• that the plan(s) include mechanisms for evaluating the quality improvement actions?
  • If yes, is there evidence that the plan(s) are tabled at a committee/group?
  • If yes, which committee/group?
• of who assisted in the development of the plan(s)?
• the workforce know the plan(s) exist?
1.3 If yes to 1.0, outline who the 'owner' is, the clinical lead, where the plans are filed and how often they are reviewed.</t>
  </si>
  <si>
    <t>Details of sources of data/information that led to the development of the plan</t>
  </si>
  <si>
    <t>• Percentage of wards/units with a plan in place that records quality improvement actions to be implemented</t>
  </si>
  <si>
    <t>• Percentage of wards/units with a plan in place that includes a risk register for the proposed quality improvement actions</t>
  </si>
  <si>
    <t>• Percentage of wards/units with a plan in place that includes a risk register where it includes a scale to rate risks</t>
  </si>
  <si>
    <t>• Percentage of wards/units with a plan in place that includes a risk register where the risks are reviewed on a regular basis</t>
  </si>
  <si>
    <t>• Percentage of wards/units with a plan in place that includes mechanisms for evaluating the quality improvement actions</t>
  </si>
  <si>
    <t>• Percentage of wards/units with a plan in place that includes mechanisms for evaluating the quality improvement actions where the plans are tabled at a committee/group</t>
  </si>
  <si>
    <t>• Percentage of wards/units with a plan in place with evidence of who assisted in the development of the plan</t>
  </si>
  <si>
    <t>• Percentage of wards/units with a plan in place where the workforce know the plans exist</t>
  </si>
  <si>
    <t>Percentage of wards/units that provide workforce training about using the comprehensive care plan to deliver care</t>
  </si>
  <si>
    <t>Percentage of wards/units that have ward routines designed to maximise safety</t>
  </si>
  <si>
    <t>Total number of eligible wards/units (Yes or No to 1.0)
Total number of eligible wards/unit with a plan in place (Yes to 1.0 and Yes or No to 1.2 record)
Total number of eligible wards/unit with a plan in place (Yes to 1.0 and Yes or No to 1.2 risk register)
Total number of eligible wards/unit with a plan in place (Yes to 1.0 and Yes to 1.2 risk register and Yes or No to 1.2 risk scale)
Total number of eligible wards/unit with a plan in place (Yes to 1.0 and Yes to 1.2 risk register and Yes or No to 1.2 risks reviewed)
Total number of eligible wards/unit with a plan in place (Yes to 1.0 and Yes or No to 1.2 mechanisms)
Total number of eligible wards/unit with a plan in place (Yes to 1.0 and Yes to 1.2 mechanisms and Yes or No to 1.2 committee)
Total number of eligible wards/unit with a plan in place (Yes to 1.0 and Yes or No to 1.2 who assisted)
Total number of eligible wards/unit with a plan in place (Yes to 1.0 and Yes or No to 1.2 workforce)</t>
  </si>
  <si>
    <t>Number of wards/units that have ward routines designed to maximise safety (Yes to 5.0)</t>
  </si>
  <si>
    <t>Percentage of wards/units that have an evaluation and quality improvement plan in place to reduce comprehensive care incidents</t>
  </si>
  <si>
    <t>% of wards/units that have an evaluation and quality improvement plan in place to reduce comprehensive care incidents
% of wards/units with a plan in place that records quality improvement actions to be implemented
% of wards/units with a plan in place that includes a risk register for the proposed quality improvement actions
% of wards/units with a plan in place that includes a risk register where it includes a scale to rate risks
% of wards/units with a plan in place that includes a risk register where the risks are reviewed on a regular basis
% of wards/units with a plan in place that includes mechanisms for evaluating the quality improvement actions
% of wards/units with a plan in place that includes mechanisms for evaluating the quality improvement actions where the plans are tabled at a committee/group
% of wards/units with a plan in place with evidence of who assisted in the development of the plan
% of wards/units with a plan in place where the workforce know the plans exist</t>
  </si>
  <si>
    <t>Number of wards/units that have an evaluation and quality improvement plan in place to reduce comprehensive care incidents (Yes to 1.0)
Number of wards/units with a plan in place that records quality improvement actions to be implemented (Yes to 1.0 and Yes to 1.2 record)
Number of wards/units with a plan in place that includes a risk register for the proposed quality improvement actions (Yes to 1.0 and Yes to 1.2 risk register)
Number of wards/units with a plan in place that includes a risk register where it includes a scale to rate risks (Yes to 1.0 and Yes to 1.2 risk register and Yes to 1.2 risk scale)
Number of wards/units with a plan in place that includes a risk register where the risks are reviewed on a regular basis (Yes to 1.0 and Yes to 1.2 risk register and Yes to 1.2 risks reviewed)
Number of wards/units with a plan in place that includes mechanisms for evaluating the quality improvement actions (Yes to 1.0 and Yes to 1.2 mechanisms)
Number of wards/units with a plan in place that includes mechanisms for evaluating the quality improvement actions where the plans are tabled at a committee/group (Yes to 1.0 and Yes to 1.2 mechanisms Yes to 1.2 committee)
Number of wards/units with a plan in place with evidence of who assisted in the development of the plan (Yes to 1.0 and Yes to 1.2 who assisted)
Number of wards/units with a plan in place where the workforce know the plans exist (Yes to 1.0 and Yes to 1.2 workforce)</t>
  </si>
  <si>
    <t>Total number of eligible patients (Yes or No to 11.0)
Total number of eligible patients who gave verbal consent for full skin inspection (Yes to 11.0 and 11.1 is not null)
Total number of eligible patients who gave verbal consent for full skin inspection who had one or more PI (Yes to 11.0 and PI to 11.1)</t>
  </si>
  <si>
    <t xml:space="preserve">Total number of eligible patients (Yes or No to 1.0)
Total number of eligible patients that were risk assessed on admission to the ward (Yes to 1.0 and 1.1 is not null)
Total number of eligible patients that were risk assessed on admission to the ward (Yes to 1.0 and 1.2 is not null)
</t>
  </si>
  <si>
    <t>Total number of eligible patients (Yes or No to 2.0)
Total number of eligible patients with LOS greater than 7 days with a current pressure injury risk assessment (Yes to 2.0 and 2.1 is not null)</t>
  </si>
  <si>
    <t>Total number of eligible patients (Yes or No to 4.0)
Total number of eligible patients with a comprehensive skin inspection undertaken (Yes to 4.0 and 4.1 is not null)</t>
  </si>
  <si>
    <t>Total number of eligible patients (Yes or No to 13.0)
Total number of eligible patients who were risk assessed on admission to the ward (Yes to 13.0 and 13.1 is not null)
Total number of eligible patients who were at risk (Yes to 13.0 and At risk to 13.1)</t>
  </si>
  <si>
    <t>Total number of eligible patients (Yes to 33.0)
Total number of eligible patients who had the discharge process commenced (Yes to 33.0 and Yes to 33.1)
Total number of eligible patients who had the discharge process commenced with referrals organised (Yes to 33.0 and Yes to 33.1 and 33.2 is not null)</t>
  </si>
  <si>
    <t>Total number of eligible patients (Yes or No to 32.0)
Total number of eligible patients where the care plan includes the use of a mobility aid (Yes to 32.0 and Yes or No to 32.1)</t>
  </si>
  <si>
    <t xml:space="preserve">
Yes; No
Yes; No
Yes; No
Yes; No
Yes; No
Yes; No
text box</t>
  </si>
  <si>
    <t>29.0 Is there evidence that the facility (or at service level) supervises and supports interdisciplinary team members in end-of-life care?
29.1 If yes to 29.0, is there evidence
• clinicians and other staff members who are in contact with patients and their families know when and how to access peer support, mentoring and clinical supervision?
  • If yes, is this provided at the start of employment and as part of regular refresher training?
• clinicians know how to access support after particularly distressing or problematic episodes of care? This may involve accessing external services for formal clinical supervision, counselling or debriefing.
• clinicians are supported to develop skills in self-care, reflective learning and providing peer support to colleagues?
29.2 If yes to 29.0, provide details.</t>
  </si>
  <si>
    <t xml:space="preserve">
Yes; No
&lt;2hr; &lt;4hr; &lt;8hr; &lt;12hr; &lt;24hr; &gt;24hr; Not available; N/A</t>
  </si>
  <si>
    <t xml:space="preserve">
Yes; No
At risk; High risk; Very high risk; Not at risk; Not risk assessed
&lt;2hr; &lt;4hr; &lt;8hr; &lt;12hr; &lt;24hr; &gt;24hr; Not available </t>
  </si>
  <si>
    <t>Yes; No
None Present; Skin tear, IAD, Chronic vascular ulcer, Other, Pressure injury
Stage; POA; Site; Side of Body</t>
  </si>
  <si>
    <t>If the patient is at risk of falling, have they been reviewed by the physiotherapist or occupational therapist?</t>
  </si>
  <si>
    <t>Plan includes interventions to reduce risk of pressure injury. Complete for all patients</t>
  </si>
  <si>
    <t>Percentage of patients who have been reviewed by the physiotherapist or occupational therapist</t>
  </si>
  <si>
    <t>16.0 If the patient is at risk of falling, have they been reviewed by the physiotherapist or occupational therapist?
16.1 If yes to 16.0, which one?</t>
  </si>
  <si>
    <t xml:space="preserve">
Yes; No; N/A
Physiotherapist; Occupational Therapist</t>
  </si>
  <si>
    <t>% of patients who have been reviewed by the physiotherapist or occupational therapist
% of patients reviewed by Physiotherapist
% of patients reviewed by Occupational Therapist</t>
  </si>
  <si>
    <t>Number of patients who have been reviewed by the physiotherapist or occupational therapist (Yes to 13.0 and At risk to 13.1 and Yes to 16.0)
Number of patients reviewed by Physiotherapist (Yes to 13.0 and At risk to 13.1 and Yes to 16.0 and Physio to 16.1)
Number of patients reviewed by Occupational Therapist (Yes to 13.0 and At risk to 13.1 and Yes to 16.0 and OT to 16.1)</t>
  </si>
  <si>
    <t>% of patients who had the room free of clutter/other hazards</t>
  </si>
  <si>
    <t>Yes; No; Don't know; N/A
Yes; No; Don't know; N/A
Staff; Non staff</t>
  </si>
  <si>
    <t>% of patients with documented evidence that the patient was assessed for risk of falling on admission to the ward
% of patients who were risk assessed on admission to the ward that were At risk of falling
% of patients who were risk assessed on admission to the ward that were Not at risk of falling
% of patients At risk with documented evidence of a multifactorial falls prevention/management plan</t>
  </si>
  <si>
    <t>13.0 Is there documented evidence that the patient was assessed for risk of falling on admission to the ward?
13.1 If assessment of risk is completed, what is the patient's documented risk of falling?
13.2 If At risk, is there documented evidence at the beside of a multifactorial falls prevention/management plan?</t>
  </si>
  <si>
    <t>Number of patients with documented evidence that the patient was assessed for risk of falling on admission to the ward (Yes to 13.0)
Number of patients who were risk assessed on admission to the ward that were At risk of falling (Yes to 13.0 and At risk to 13.1)
Number of patients who were risk assessed on admission to the ward that were Not at risk of falling (Yes to 13.0 and Not at risk to 13.1)
Number of patients At risk with documented evidence of a multifactorial falls prevention/management plan (Yes to 13.0 and At risk to 13.1 and Yes to 13.2)</t>
  </si>
  <si>
    <t>In relation to preventing and managing pressure injuries, is there evidence</t>
  </si>
  <si>
    <t>In relation to preventing falls and harm from falls, is there evidence</t>
  </si>
  <si>
    <t>In relation to nutrition and hydration, is there evidence</t>
  </si>
  <si>
    <t>In relation to preventing delirium and managing cognitive impairment, is there evidence</t>
  </si>
  <si>
    <t>In relation to predicting, preventing and managing unpredictable behaviour, is there evidence</t>
  </si>
  <si>
    <t>In relation to minimising restrictive practices, is there evidence</t>
  </si>
  <si>
    <t xml:space="preserve">In relation to nutrition and hydration, is there evidence
• of processes for identifying and managing patients at risk of poor nutrition?
• they are consistent with best-practice guidelines?
In relation to preventing delirium and managing cognitive impairment, is there evidence
• of processes for identifying and managing patients with cognitive impairment?
• of processes for identifying and managing patients at risk of delirium?
• it includes managing the use of antipsychotic medicines?
• they are consistent with best-practice guidelines?
In relation to predicting, preventing and managing unpredictable behaviour, is there evidence
• of processes for identifying and managing patients at risk of unpredictable behaviour, including self-harm, suicide, aggression and violence?
• it includes responding to acute behavioural disturbances in relation to cognitive impairment?
• it includes follow-up arrangements for people who have self-harmed or reported suicidal ideation, and the roles and responsibilities of the workforce?
• of processes for identifying and mitigating situations that may precipitate aggression, and de-escalation strategies?
In relation to minimising restrict practices, is there evidence
• of processes to treat patients without using restraint and seclusion?
• they include reporting the use of restraint and seclusion to the governing body?
• they are consistent with legislation?
</t>
  </si>
  <si>
    <t xml:space="preserve">
Yes; No
Yes; No
Yes; No
Yes; No
Yes; No
Yes; No
Yes; No
Yes; No
Yes; No
Yes; No
Yes; No</t>
  </si>
  <si>
    <t>Is there evidence that the facility (or at service level) has processes or policies in place to support patients to document clear advance care plans?</t>
  </si>
  <si>
    <t>• best practice and legislation for the use of antipsychotics and other psychoactive medicines for people with cognitive impairment?</t>
  </si>
  <si>
    <t>• roles and responsibilities of patients, carers, witnesses, substitute decision-makers and clinicians in advance care planning are outlined?</t>
  </si>
  <si>
    <t>• specific competencies for providing culturally responsive end-of-life care to Aboriginal and Torres Strait Islander people, and to people from other culturally and linguistically diverse communities?</t>
  </si>
  <si>
    <t>• how to self recognise and resolve feelings of moral distress and burnout in clinicians and their colleagues?</t>
  </si>
  <si>
    <t xml:space="preserve">
Yes; No
Yes; No
Yes; No
Yes; No
Yes; No
Yes; No
Yes; No
Yes; No
Yes; No
Yes; No
Yes; No
Yes; No
Yes; No; N/A
Yes; No
Yes; No
text box</t>
  </si>
  <si>
    <t xml:space="preserve">
Yes; No
Yes; No
Yes; No; N/A
Yes; No; N/A
Yes; No; N/A
Yes; No; N/A
Yes; No; N/A
Yes; No; N/A
Yes; No; N/A
Yes; No; N/A
Yes; No; N/A
Yes; No; N/A
Yes; No; N/A</t>
  </si>
  <si>
    <t xml:space="preserve">
Yes; No
Yes; No
Yes; No
Yes; No
Yes; No
Yes; No
Yes; No
Yes; No
Yes; No
Yes; No
Yes; No
Yes; No
Yes; No; N/A
Yes; No; N/A
Yes; No; N/A
Yes; No; N/A</t>
  </si>
  <si>
    <t xml:space="preserve">
Yes; No; N/A
Yes; No; N/A
Yes; No; N/A
Yes; No; N/A
Yes; No
Yes; No
Yes; No
Yes; No
text box</t>
  </si>
  <si>
    <t xml:space="preserve">
Yes; No; N/A
Yes; No
text box</t>
  </si>
  <si>
    <t>19.0 Is there evidence that the facility (or at service level) has processes or policies in place for caring for patients with cognitive impairment?
19.1 If yes to 19.0, is there evidence the system
• incorporate best practice strategies for early recognition, prevention, treatment and management of cognitive impairment in the care plan?
If yes, does it align with the Delirium Clinical Care Standard?
• incorporate best practice and legislation for the use of antipsychotics and other psychoactive medicines for people with cognitive impairment?
19.2 If yes to 19.0, outline details of the documents, where kept, review dates, and the 'owner'.</t>
  </si>
  <si>
    <t xml:space="preserve">
Yes; No; N/A
Yes; No
Yes; No
Yes; No
text box</t>
  </si>
  <si>
    <t xml:space="preserve">
Yes; No; N/A
Yes; No
text box</t>
  </si>
  <si>
    <t xml:space="preserve">
Yes; No; N/A
text box</t>
  </si>
  <si>
    <t xml:space="preserve">
Yes; No; N/A
Yes; No
Yes; No
Yes; No
Yes; No
Yes; No
text box</t>
  </si>
  <si>
    <t xml:space="preserve">
Yes; No; N/A
Yes; No
Yes; No
Yes; No
Yes; No
Yes; No
text box</t>
  </si>
  <si>
    <t xml:space="preserve">
Yes; No; N/A
Yes; No
Yes; No
Yes; No
Yes; No
Yes; No
Yes; No
Yes; No
text box</t>
  </si>
  <si>
    <t xml:space="preserve">
Yes; No; N/A
Yes; No
Yes; No
Yes; No
Yes; No
Yes; No
Yes; No
Yes; No
Yes; No
Yes; No
Yes; No
Yes; No
Yes; No
Yes; No
text box</t>
  </si>
  <si>
    <t xml:space="preserve">
Yes; No; N/A
Yes; No
Yes; No
Yes; No
Yes; No
Yes; No
Yes; No
Yes; No
Yes; No
text box</t>
  </si>
  <si>
    <t xml:space="preserve">
Yes; No; N/A
Yes; No
Yes; No
Yes; No
Yes; No
Yes; No
Yes; No
Yes; No
Yes; No
Yes; No
Yes; No</t>
  </si>
  <si>
    <t xml:space="preserve">27.0 Is there evidence that the facility (or at service level) provides orientation and ongoing education/training for the clinical workforce on end-of-life care?
27.1 If yes to 27.0, is there evidence it includes
• roles and responsibilities of all interdisciplinary team members, in relation to local systems and processes for recognising and managing end-of-life care?
• the guiding principles of the National Consensus Statement: Essential elements for safe and high-quality end-of-life care?
• patient stories on end-of-life care, by patients, families and carers?
• the ability for junior and student clinicians to take up the learning opportunities offered by participating in family meetings, mortality and morbidity conferences, and adverse event reviews?
• disease-specific symptom assessment and evidence-based symptom management relevant to their area of practice?
• ethical and medico-legal issues, including the relevant professional ethical frameworks, and the relevant legislation in Queensland of clinical practice?
• specific competencies for providing culturally responsive end-of-life care to Aboriginal and Torres Strait Islander people, and to people from other culturally and linguistically diverse communities?
• specific training for providing end-of-life care to people with limited capacity to participate in decision-making, e.g. those with mental illness, disability or cognitive impairment? The training should include education about the role and legal status of families, carers and substitute decision-makers.
• ongoing formal training in communication skills for clinicians at all levels?
• how to self recognise and resolve feelings of moral distress and burnout in clinicians and their colleagues?
</t>
  </si>
  <si>
    <t xml:space="preserve">
Yes; No; N/A
Yes; No
Yes; No
Yes; No
Yes; No
text box</t>
  </si>
  <si>
    <t xml:space="preserve">
Yes; No; N/A
Yes; No
Yes; No
Yes; No
Yes; No
text box</t>
  </si>
  <si>
    <t xml:space="preserve">
Patient Safety and Quality Improvement Service, Clinical Excellence Queensland, welcomes feedback on the audit tools and the measurement plans, to ensure the tools meet the needs of Queensland Health facilities. We appreciate any feedback you can provide for the next version.
Please email Patient Safety and Quality Improvement Service on mars@health.qld.gov.au for feedback or comments.</t>
  </si>
  <si>
    <t>This document is licensed under a Creative Commons Attribution 3.0 Australia licence. To view a copy of this licence, visit https://creativecommons.org/licenses/by-nc-sa/3.0/
You are free to copy, communicate and adapt the work for non-commercial purposes, as long as you attribute the State of Queensland (Queensland Health).
For further information contact Patient Safety and Quality Improvement Service, Clinical Excellence Queensland, Department of Health, PO Box 2368, Fortitude Valley BC, Qld 4006, email PSQIS_Comms@health.qld.gov.au, phone (07) 3328 9430. For permissions beyond the scope of this licence contact: Intellectual Property Officer, Department of Health, GPO Box 48, Brisbane Qld 4001, email ip_officer@health.qld.gov.au.</t>
  </si>
  <si>
    <t>Clinicians use the safety and quality systems from the Clinical Governance Standard when: 
a. Implementing policies and procedures for comprehensive care
b. Managing risks associated with comprehensive care and minimising patient harm
c. Identifying training requirements to deliver comprehensive care</t>
  </si>
  <si>
    <t>Identify if the facility has a governing body that oversees comprehensive care and minimising patient harm</t>
  </si>
  <si>
    <t>Evidence that the facility has policies, procedures and/or protocols on comprehensive care and minimising patient harm</t>
  </si>
  <si>
    <t xml:space="preserve">Evidence that the facility has risk management systems to identify, monitor, manage and review risks associated with comprehensive care </t>
  </si>
  <si>
    <t>1.0 Is there evidence that the facility (or at service level) has a governing body that oversees comprehensive care and minimising patient harm?
1.1 If yes to 1.0, is there evidence
• there are Terms of Reference?
• there are consumer advisors that reflect the day-to-day patient community?
• Aboriginal and Torres Strait Islander communities are represented?
• it is multidisciplinary?
1.2 If yes to 1.0, is there evidence, e.g. in the minutes, the governing body
• has endorsed a facility-wide strategy that outlines comprehensive care and minimising patient harm processes?
• regularly reviews, as required, policies, procedures or protocols that support effective comprehensive care and minimising patient harm?
• monitors and evaluates comprehensive care and minimising patient harm, including: regular review of quality indicators and safety and quality reports to ensure that they are relevant and comprehensive?
• has documents that detail responsibilities for facility wide comprehensive care and minimising patient harm systems at all levels, including board members, senior executive or senior managers, unit or facility managers and clinicians?
• reviews the processes for providing feedback to the workforce, patients, consumers and the community about the organisation's performance in comprehensive care?
• audits the use of comprehensive care forms and tools?
• reviews reports on comprehensive care incidents?
• reviews reports on restraint and seclusion?
• reviews quality improvement plans that outline designated responsibilities and timeframes for completion of improvement actions?
• ensures that mitigation strategies are in place for comprehensive care?
1.3 If yes to 1.0, outline details of the committee(s), when they meet, who the members are, etc.</t>
  </si>
  <si>
    <t>Identify if the facility has policies, procedures and/or protocols on comprehensive care and minimising patient harm</t>
  </si>
  <si>
    <t>Evidence that the facility has a governing body that oversees comprehensive care and minimising patient harm</t>
  </si>
  <si>
    <t>2.0 Is there evidence that the facility (or at service level) has policies, procedures and/or protocols on comprehensive care and minimising patient harm?
2.1 If yes to 2.0, is there evidence they include
• organisation-wide integrated screening and assessment process for comprehensive care as a whole?
• shared decision making in the context of comprehensive care planning, and in making decisions about end-of-life care?
• documenting screening and assessment findings, the outcome of shared decision making processes, agreed goals of care and comprehensive care plans?
• roles, responsibilities and accountabilities of multidisciplinary team members in delivering comprehensive care?
In relation to preventing and managing pressure injuries, is there evidence
• of processes for identifying and managing patients at risk of pressure injury?
• they are consistent with best-practice guidelines?
In relation to preventing falls and harm from falls, is there evidence
• of processes for identifying and managing patients at risk of falls?
• of processes for post-fall management?
• they include equipment procurement and provision?
• they are consistent with best-practice guidelines?</t>
  </si>
  <si>
    <t>4.0 Is there evidence that the facility (or at service level) provides orientation and ongoing education/training for the clinical workforce on comprehensive care and minimising patient harm in line with policies, procedures and/or protocols?
4.1 If yes to 4.0, is there evidence it includes
• teamwork and communication training?
• competence in working with diverse population groups and collecting identification information?
In relation to roles, responsibilities and accountabilities in using relevant screening processes, is there evidence the training includes
• when and how to use relevant screening processes and tools?
• how to partner with patients, carers and families?
• what assessments and actions to take when cognitive, behavioural, mental and physical conditions or issues, or risks of harm are identified?
• when to repeat screening processes to identify evolving conditions, issues or risks of harm?
• how to provide feedback about any issues with screening tools and processes?
In relation to roles, responsibilities, and accountabilities in comprehensive assessment processes, is there evidence the training includes
• when and how to use relevant assessment processes and tools?
• how to partner with patients, carers and families to optimise the identification of relevant information?
• how to communicate and document comprehensive assessment findings?
• when to repeat assessment processes in response to evolving conditions, issues or risks of harm?
• how to provide feedback about any issues with comprehensive assessment tools and processes?
In relation to organisational processes, is there evidence the training includes
• roles, responsibilities and accountabilities in documenting the findings of screening and assessment processes?
• how to use paper or electronic tools to document screening and assessment findings?
• how to document alerts in the healthcare record?
• how to provide feedback about any issues with documentation tools and processes?</t>
  </si>
  <si>
    <t>6.0 Is there evidence that the facility (or at service level) monitors, evaluates and continuously improves comprehensive care and minimising patient harm?
6.1 If yes to 6.0, is there evidence of a monitoring and evaluation plan, which includes quality improvement, for incidents, adverse events and near misses relating to comprehensive care?
6.2 If yes to 6.1, what performance measures, and data/information sources are included in the plan, e.g. Riskman, Queensland Bedside Audit, other data sources?
6.3 If yes to 6.1, is there evidence
• that the plan(s) record quality improvement action(s) to be implemented?
  • If yes, list the actions as per plan.
• that the plan(s) include a risk register for the proposed quality improvement actions?
• that the plan(s) include mechanisms for evaluating the quality improvement actions?
• that the plan(s) are tabled at a committee/group and reviewed regularly?
  • If yes, is there evidence that the evaluation data are reviewed regularly by senior executive and/or committees/groups?
  • If yes, which committee/group?
• of who assisted in the development of the plan(s)?
• the workforce know the plan(s) exist?
6.4 If yes to 6.0, outline who the 'owner' is, the clinical lead, where the plans are filed and how often they are reviewed.</t>
  </si>
  <si>
    <t>9.0 Is there evidence that the facility (or at service level) has communication material for partnering with consumers on comprehensive care and minimising patient harm?
9.1 If yes to 9.0, is there evidence
• the material provides information to patients about comprehensive care tailored to their specific needs and level of health literacy?
• the material is aimed at staff?
• the workforce is aware of the material?
• of processes for routinely distributing the material?
• the needs of culturally and linguistically diverse populations are taken into consideration?
• the communication strategies are evaluated and modified accordingly?
• consumer complaints and compliments feedback or local patient experience survey feedback is used to improve the patient information?
  • If yes, outline feedback used.
  • If yes, has the feedback been incorporated into the next revision of the communication material?</t>
  </si>
  <si>
    <t xml:space="preserve">3.0 Is there evidence that the ward/unit has processes and mechanisms in place to identify patients at increased risk of harm?
3.1 If yes to 3.0, provide details of the processes, where kept, review dates(s), and the 'owner'. </t>
  </si>
  <si>
    <t xml:space="preserve">
Yes; No
</t>
  </si>
  <si>
    <t>Number of wards/units that have processes and mechanisms in place to identify patients at increased risk of harm (Yes to 3.0)</t>
  </si>
  <si>
    <t>Total number of eligible wards/units (Yes or No to 3.0)</t>
  </si>
  <si>
    <t>% of wards/units that have processes and mechanisms in place to identify patients at increased risk of harm</t>
  </si>
  <si>
    <t>13.0 Is there evidence that the facility (or at service level) has processes or policies in place in relation to the effective use of the comprehensive care plan?
13.1 If yes to 13.0, is there evidence the process include
• ensuring that clinicians and other staff are aware of their obligations to provide care in accordance with the comprehensive care plan, and in collaboration with patients, cares and family members?
• ensuring the effectiveness and currency of the comprehensive care plan are routinely reviewed?
• ensuring updates and changes to comprehensive care planning tools are effectively communicated to clinicians?
• the need to reassess the patient's care needs, preferences and goals, and revise the comprehensive care plan?
13.2 If yes to 13.0, outline details of the documents, where kept, review date(s), and the 'owner'.</t>
  </si>
  <si>
    <r>
      <rPr>
        <sz val="10"/>
        <rFont val="Arial"/>
        <family val="2"/>
      </rPr>
      <t>ACSQHS end of life care patient audit tool:</t>
    </r>
    <r>
      <rPr>
        <sz val="10"/>
        <color rgb="FF0000FF"/>
        <rFont val="Arial"/>
        <family val="2"/>
      </rPr>
      <t xml:space="preserve">
https://www.safetyandquality.gov.au/audit-toolkit-home/tools/the-audit-tool/</t>
    </r>
  </si>
  <si>
    <r>
      <rPr>
        <sz val="10"/>
        <rFont val="Arial"/>
        <family val="2"/>
      </rPr>
      <t>ACSQHS end of life care clinician survey:</t>
    </r>
    <r>
      <rPr>
        <sz val="10"/>
        <color rgb="FF0000FF"/>
        <rFont val="Arial"/>
        <family val="2"/>
      </rPr>
      <t xml:space="preserve">
https://www.safetyandquality.gov.au/audit-toolkit-home/tools/clinician-surveys-and-hospital-information/</t>
    </r>
  </si>
  <si>
    <t>1.0 Is there documented evidence that a pressure injury risk assessment was undertaken on admission to the ward?
1.1 If yes to 1.0, what was the patient's documented category of risk on admission?
1.2 If yes to 1.0, within what timeframe from ward admission was the pressure injury risk assessment undertaken?
N/A for aged care in MPHS patient</t>
  </si>
  <si>
    <t>2.0 If the LOS is greater than 7 days, is there documented evidence of a pressure injury risk assessment that is current?
2.1 If yes to 2.0, what is the patient's most recent documented category of risk?</t>
  </si>
  <si>
    <t>Number of patients who reported being involved in the development of a plan to prevent and/or manage pressure injuries (Yes to 8.0)</t>
  </si>
  <si>
    <t>8.0 Ask: 'Were you involved in the development of a plan to prevent and/or manage bed sores (pressure injuries)?'</t>
  </si>
  <si>
    <t>% of patients who reported being involved in the development of a plan to prevent and/or manage pressure injuries</t>
  </si>
  <si>
    <t>Identify the extent to which patients were involved in the development of a plan to prevent and/or manage pressure injuries</t>
  </si>
  <si>
    <t>23.0 Is the nurse call system within reach of the patient?
N/A if should not be within reach</t>
  </si>
  <si>
    <t>32.0 Is there documented evidence that the patient's care plan includes the use of a mobility aid?
N/A for patients who can mobilise independently
32.1 If yes to 32.0, is the mobility aid within reach of the patient?
N/A if should not be in reach</t>
  </si>
  <si>
    <t>Number of patients where there is evidence that the patient's care plan includes the use of a mobility aid (Yes to 32.0)
Number of patients where the care plan includes the use of a mobility aid and it is within reach (Yes to 32.0 and Yes to 32.1)</t>
  </si>
  <si>
    <t>% of patients where there is evidence that the patient's care plan includes the use of a mobility aid
% of patients where the care plan includes the use of a mobility aid and it is within reach</t>
  </si>
  <si>
    <t>Identify 'at risk' patients in the ward/unit who had a mobility aid in the care plan and within reach</t>
  </si>
  <si>
    <t>Identify patients given information on how to prevent falling while in hospital</t>
  </si>
  <si>
    <t>% of patients who needed help with their most recent meal received the help they needed</t>
  </si>
  <si>
    <t>Identify the extent to which patients requiring assistance with their most recent meal received the help they needed</t>
  </si>
  <si>
    <r>
      <rPr>
        <sz val="10"/>
        <rFont val="Arial"/>
        <family val="2"/>
      </rPr>
      <t xml:space="preserve">Refer to the Statewide dementia network page on QHEPS for the cognitive impairment screening toolkit: </t>
    </r>
    <r>
      <rPr>
        <sz val="10"/>
        <color rgb="FF0000FF"/>
        <rFont val="Arial"/>
        <family val="2"/>
      </rPr>
      <t xml:space="preserve">
https://qheps.health.qld.gov.au/caru/networks/dementia/cognitive-impairment-screening-toolkit </t>
    </r>
  </si>
  <si>
    <t xml:space="preserve">Yes; No; N/A
Yes; No
</t>
  </si>
  <si>
    <t>% of patients who reported that staff involved them as much as they wanted in making decisions about their treatment and care</t>
  </si>
  <si>
    <t>Identify the extent to which patients are involved making decisions about their treatment and care</t>
  </si>
  <si>
    <t>% of patients who reported being involved in a clinical handover discussion in the past 24 hours</t>
  </si>
  <si>
    <t xml:space="preserve">Number of patients with LOS greater than 7 days with documented evidence of a pressure injury risk assessment that is current (Yes to 2.0)
Number of patients with LOS greater than 7 days with a current pressure injury risk assessment who were At risk of pressure injury (Yes to 2.0 and At risk to 2.1)
Number of patients with LOS greater than 7 days with a current pressure injury risk assessment who were at High risk of pressure injury (Yes to 2.0 and High risk to 2.1)
Number of patients with LOS greater than 7 days with a current pressure injury risk assessment who were at Very high risk of pressure injury (Yes to 2.0 and Very high risk to 2.1)
Number of patients with LOS greater than 7 days with a current pressure injury risk assessment who were Not at risk of pressure injury (Yes to 2.0 and Not at risk to 2.1)
</t>
  </si>
  <si>
    <t>Number of patients with documented evidence that a pressure injury risk assessment was undertaken on admission to the ward (Yes to 1.0)
Number of patients with a pressure injury risk assessment undertaken on admission to the ward who were At risk of pressure injury (Yes to 1.0 and At risk to 1.1)
Number of patients with a pressure injury risk assessment undertaken on admission to the ward who were at High risk of pressure injury (Yes to 1.0 and High risk to 1.1)
Number of patients with a pressure injury risk assessment undertaken on admission to the ward who were at Very high risk of pressure injury (Yes to 1.0 and Very high risk to 1.1)
Number of patients with a pressure injury risk assessment undertaken on admission to the ward who were Not at risk of pressure injury (Yes to 1.0 and Not at risk to 1.1)
Number of patients with a pressure injury risk assessment undertaken in &lt;2hr from ward admission (Yes to 1.0 and &lt;2hr to 1.2)
Number of patients with a pressure injury risk assessment undertaken in &lt;4hr from ward admission (Yes to 1.0 and &lt;4hr to 1.2)
Number of patients with a pressure injury risk assessment undertaken in &lt;8hr from ward admission (Yes to 1.0 and &lt;8hr to 1.2)
Number of patients with a pressure injury risk assessment undertaken in &lt;12hr from ward admission (Yes to 1.0 and &lt;12hr to 1.2)
Number of patients with a pressure injury risk assessment undertaken in &lt;24hr from ward admission (Yes to 1.0 and &lt;24hr to 1.2)
Number of patients with a pressure injury risk assessment undertaken in &gt;24hr from ward admission (Yes to 1.0 and &gt;24hr to 1.2)
Number of patients with a pressure injury risk assessment where time undertaken is Not available (Yes to 1.0 and Not available to 1.2)</t>
  </si>
  <si>
    <t>% of patients with documented evidence that a pressure injury risk assessment was undertaken on admission to the ward
% of patients with a pressure injury risk assessment undertaken on admission to the ward who were At risk of pressure injury
% of patients with a pressure injury risk assessment undertaken on admission to the ward who were at High risk of pressure injury
% of patients with a pressure injury risk assessment undertaken on admission to the ward who were at Very high risk of pressure injury
% of patients with a pressure injury risk assessment undertaken on admission to the ward who were Not at risk of pressure injury
% of patients with a pressure injury risk assessment undertaken in &lt;2hr from ward admission
% of patients with a pressure injury risk assessment undertaken in &lt;4hr from ward admission
% of patients with a pressure injury risk assessment undertaken in &lt;8hr from ward admission
% of patients with a pressure injury risk assessment undertaken in &lt;12hr from ward admission
% of patients with a pressure injury risk assessment undertaken in &lt;24hr from ward admission
% of patients with a pressure injury risk assessment undertaken in &gt;24hr from ward admission
% of patients with a pressure injury risk assessment where time undertaken is Not available</t>
  </si>
  <si>
    <t>% of patients who had a LOS greater than 7 days with documented evidence of a pressure injury risk assessment that is current
% of patients who had a LOS greater than 7 days with a current pressure injury risk assessment who were At risk of pressure injury
% of patients who had a LOS greater than 7 days with a current pressure injury risk assessment who were at High risk of pressure injury
% of patients who had a LOS greater than 7 days with a current pressure injury risk assessment who were at Very high risk of pressure injury
% of patients who had a LOS greater than 7 days with a current pressure injury risk assessment who were Not at risk of pressure injury</t>
  </si>
  <si>
    <t>% of patients who have documented evidence of a pressure injury prevention plan</t>
  </si>
  <si>
    <t>% of patients with documented evidence that a comprehensive skin inspection was undertaken on admission to the ward
% of patients with comprehensive skin inspection undertaken in &lt;2hr from ward admission
% of patients with comprehensive skin inspection undertaken in &lt;4hr from ward admission
% of patients with comprehensive skin inspection undertaken in &lt;8hr from ward admission
% of patients with comprehensive skin inspection undertaken in &lt;12hr from ward admission
% of patients with comprehensive skin inspection undertaken in &lt;24hr from ward admission
% of patients with comprehensive skin inspection undertaken in &gt;24hr from ward admission
% of patients with comprehensive skin inspection with time undertaken Not available</t>
  </si>
  <si>
    <t>Number of patients with redistribution surfaces/positioning devices present (Yes to 10.0)</t>
  </si>
  <si>
    <t>% of patients with redistribution surfaces/positioning devices evidenced</t>
  </si>
  <si>
    <t>22.0 Which type of bed rail is present on the bed?
Note: only check where a patient is present
No bed rail; 
Horizontal; 
Horizontal Joyce 900 with corrective action; 
Horizontal Joyce 900 without corrective action;
Split - Solid;
Split - Open;
Vertical - Rigid with extension;
Vertical - Rigid without extension;
Vertical - Flexible with extension;
Vertical - Flexible without extension
22.1 Can the bed rail be fixed into a mid position?</t>
  </si>
  <si>
    <t>Is there evidence that the facility (or at service level) has a governing body that oversees comprehensive care and minimising patient harm?</t>
  </si>
  <si>
    <t>• has endorsed a facility-wide strategy that outlines comprehensive care and minimising patient harm processes?</t>
  </si>
  <si>
    <t>• regularly reviews, as required, policies, procedures or protocols that support effective comprehensive care and minimising patient harm?</t>
  </si>
  <si>
    <t>• monitors and evaluates comprehensive care and minimising patient harm, including: regular review of quality indicators and safety and quality reports to ensure that they are relevant and comprehensive?</t>
  </si>
  <si>
    <t>• has documents that detail responsibilities for facility wide comprehensive care and minimising patient harm systems at all levels, including board members, senior executive or senior managers, unit or facility managers and clinicians?</t>
  </si>
  <si>
    <t>• audits the use of comprehensive care forms and tools?</t>
  </si>
  <si>
    <t>Is there evidence that the facility (or at service level) has policies, procedures and/or protocols on comprehensive care and minimising patient harm?</t>
  </si>
  <si>
    <t>Is there evidence that the facility (or at service level) provides orientation and ongoing education/training for the clinical workforce relating to comprehensive care and minimising patient harm in line with the policies, procedures and/or protocols?</t>
  </si>
  <si>
    <t>Is there evidence that the facility (or at service level) monitors, evaluates and continuously improves comprehensive care and minimising patient harm?</t>
  </si>
  <si>
    <t>Is there evidence that the facility (or at service level) has communication material for partnering with consumers on comprehensive care and minimising patient harm?</t>
  </si>
  <si>
    <t>Is there evidence that the ward/unit has processes and mechanisms in place to identify patients at increased risk of harm?</t>
  </si>
  <si>
    <r>
      <t xml:space="preserve">If yes to 3.0, provide details of the processes where kept, review date(s), and the 'owner'. </t>
    </r>
    <r>
      <rPr>
        <i/>
        <sz val="10"/>
        <color rgb="FF0000FF"/>
        <rFont val="Arial"/>
        <family val="2"/>
      </rPr>
      <t>(enter text to the right)</t>
    </r>
  </si>
  <si>
    <t>• the need to reassess the patient's care needs, preferences and goals, and revise the comprehensive care plan?</t>
  </si>
  <si>
    <t>If yes to 1.0, what is the patient's documented category of risk on admission?</t>
  </si>
  <si>
    <t>Percentage of wards/units that have processes and mechanisms in place to identify patients at increased risk of harm</t>
  </si>
  <si>
    <t>Details of the processes where kept, review date(s), and the 'owner'</t>
  </si>
  <si>
    <t>• Pressure injury site</t>
  </si>
  <si>
    <t>Ask: 'Were you involved in the development of a plan to prevent and/or manage bed sores (pressure injuries)?'</t>
  </si>
  <si>
    <t>10.0 Does the patient have any redistribution surfaces/positioning devices present?
10.1 Which Bedding redistribution surfaces/positioning devices?
10.2  Which Chair redistribution surfaces/positioning devices?
10.3 Which Positioning redistribution surfaces/positioning devices?
Select all devices that are present</t>
  </si>
  <si>
    <t>Does the patient have any redistribution surfaces/positioning devices present?</t>
  </si>
  <si>
    <t>If yes to 10.0, which Bedding redistribution surfaces/positioning devices? Select all present</t>
  </si>
  <si>
    <t>Yes; No
(bed) Standard pressure reducing foam mattress; Pressure reducing overlay - unpowered; Alternating mattress - replacement; Alternating mattress - overlay; Special / self adjusting mattress; Specialty bed system; Other
(chair) Pressure reducing chair; Cushion - Air / Gel; Cushion - Foam; Cushion - Other; Other
(positioning) Heel elevator; Gel pad; Bed cradle; Extra pillow; Other</t>
  </si>
  <si>
    <t>If yes to 10.0, which Chair redistribution surfaces/positioning devices? Select all present</t>
  </si>
  <si>
    <t>If yes to 10.0, which Positioning devices? Select all present</t>
  </si>
  <si>
    <t>• Percentage of patients with a pressure injury risk assessment where time undertaken is Not available</t>
  </si>
  <si>
    <t>Percentage of patients with documented evidence of a pressure injury prevention plan</t>
  </si>
  <si>
    <t>• Percentage of patients with comprehensive skin inspection where time undertaken is Not available</t>
  </si>
  <si>
    <t>• Percentage of patients with Heel elevator present</t>
  </si>
  <si>
    <t>• Percentage of patients with Gel pad present</t>
  </si>
  <si>
    <t>• Percentage of patients with Cushion - Air / gel present</t>
  </si>
  <si>
    <t>• Percentage of patients with Cushion - Foam present</t>
  </si>
  <si>
    <t>• Percentage of patients with Cushion - Other present</t>
  </si>
  <si>
    <t>N/A if should not be within reach</t>
  </si>
  <si>
    <r>
      <t xml:space="preserve">Ask: 'Were you shown around the bed area, room and ward/unit facilities on admission?'
</t>
    </r>
    <r>
      <rPr>
        <i/>
        <sz val="10"/>
        <color rgb="FF0000FF"/>
        <rFont val="Arial"/>
        <family val="2"/>
      </rPr>
      <t>N/A for ICU, if patient too unwell</t>
    </r>
  </si>
  <si>
    <t>If yes to 35.0, what is the patient's documented malnutrition risk on admission?</t>
  </si>
  <si>
    <t>If yes to 36.0, what is the patient's most recent documented malnutrition risk?</t>
  </si>
  <si>
    <t>Plan may include high protein diet +/- supplements, monitoring of weight and food intake. N/A for 'Not at risk' patient or not risk screened in Q35.0 and 36.0</t>
  </si>
  <si>
    <t>If yes to 38.0, Ask: 'Did you receive the help that you needed?'</t>
  </si>
  <si>
    <t>If yes to 38.1, Ask: 'Who provided that help?' Select all that apply</t>
  </si>
  <si>
    <t>If yes to 39.0, Ask: 'Why did you miss that meal?' Select all that apply</t>
  </si>
  <si>
    <t>If yes to 39.0, Ask: 'If a meal was missed, were you offered or given a snack or meal to replace the meal you missed?'</t>
  </si>
  <si>
    <t>Is the patient aged 65 years or over (45 years or over for Aboriginal and/or Torres Strait Islander)?</t>
  </si>
  <si>
    <t>Percentage of patients aged 65 years or over (45 years or over for Aboriginal and/or Torres Strait Islander) with documented evidence that the patient was screened for cognitive impairment within 24 hours of admission to the facility</t>
  </si>
  <si>
    <t>Percentage of patients aged 65 years or over (45 years or over for Aboriginal and/or Torres Strait Islander)</t>
  </si>
  <si>
    <t>If yes to 32.0, have referrals to appropriate primary health providers/community services been organised?</t>
  </si>
  <si>
    <t>If yes to 31.0, is the mobility aid within reach of the patient?</t>
  </si>
  <si>
    <t>If yes to 32.1, to whom?</t>
  </si>
  <si>
    <t>Ask: 'Have you been kept informed as much as you want about your treatment and care?'</t>
  </si>
  <si>
    <t>If yes to 40.0, is there documented evidence that the patient was screened for cognitive impairment within 24 hours of admission to the facility?</t>
  </si>
  <si>
    <t xml:space="preserve">40.0 Is the patient 65 years or over, or 45 years or over for Aboriginal and/or Torres Strait Islander?
N/A for ICU or Maternity patient
40.1 If yes to 40.0, is there documented evidence that the patient was screened for cognitive impairment within 24 hours of admission to the facility?
</t>
  </si>
  <si>
    <t>43.0 Ask: 'Can you identify the clinician with overall responsibility for your care?'</t>
  </si>
  <si>
    <t>Total number of eligible patients (Yes or No to 43.0)</t>
  </si>
  <si>
    <t>Percentage of patients who reported being involved in a clinical handover discussion in the past 24 hours</t>
  </si>
  <si>
    <t>Identify if patients involved in their own care and kept informed</t>
  </si>
  <si>
    <t>41.0 Ask: 'Have you been kept informed as much as you want about your treatment and care?'</t>
  </si>
  <si>
    <t>% of patients who reported that they have been kept informed about their treatment and care</t>
  </si>
  <si>
    <t>Total number of eligible patients (Yes or No to 41.0)</t>
  </si>
  <si>
    <t>% of patients who reported they can identify the clinician with overall responsibility for their care</t>
  </si>
  <si>
    <t>Number of patients who reported they can identify the clinician with overall responsibility for their care (Yes to 43.0)</t>
  </si>
  <si>
    <t>42.0 Ask: 'Have hospital staff involved you as much as you wanted in making decisions about your treatment and care?"</t>
  </si>
  <si>
    <t>Number of patients who reported that staff involved them as much as they wanted in making decisions about their treatment and care (Yes to 42.0)</t>
  </si>
  <si>
    <t>Total number of eligible patients (Yes or No to 42.0)</t>
  </si>
  <si>
    <t>44.0 Ask: 'Your care relies on hospital staff sharing information with each other. Have you been part of these discussions in the past 24 hours?'</t>
  </si>
  <si>
    <t>Number of patients who reported being involved in a clinical handover discussion in the past 24 hours (Yes to 44.0)</t>
  </si>
  <si>
    <t>Total number of eligible patients (Yes or No to 4.0)</t>
  </si>
  <si>
    <t>20.0 If patient is at risk of falling, are they within view of and close to the nursing station?</t>
  </si>
  <si>
    <t>Number of patients at risk of falling within view of and close to the nursing station (Yes to 20.0)</t>
  </si>
  <si>
    <t>25.0 Is the patient's bed at the appropriate height?
Note: appropriate height is the level that the patient can sit and touch the floor with their feet, with their legs at 90 degrees</t>
  </si>
  <si>
    <t>19.0 Ask: 'Were you shown around the bed area, room and ward/unit facilities on admission?'</t>
  </si>
  <si>
    <t>Number of patients who reported being shown around the bed area, room and ward/unit facilities on admission (Yes to 19.0)</t>
  </si>
  <si>
    <t>Total number of eligible patients (Yes or No to 19.0)</t>
  </si>
  <si>
    <t>% of patients who reported being shown around the bed area, room and ward/unit facilities on admission</t>
  </si>
  <si>
    <t>33.0 Is the patient's weight on admission to the ward documented?</t>
  </si>
  <si>
    <t>Number of patients who had their admission weight documented (Yes to 33.0)</t>
  </si>
  <si>
    <t>Total number of eligible patients (Yes or No to 33.0)</t>
  </si>
  <si>
    <t>Number of patients who had a follow up weight documented (Yes to 34.0)</t>
  </si>
  <si>
    <t>34.0 If the LOS is greater than 7 days, has a follow up weight on Day 7 or more been documented?
N/A for LOS less than 7 days or aged care in MPHS patient</t>
  </si>
  <si>
    <t>35.0 Is there documented evidence that the patient was screened for nutrition risk on admission to the ward?
N/A for AICU, PICU, NICU, SCN, palliative care/end of life, maternity patient
35.1 If yes to 36.0, what is the patient's documented malnutrition risk on admission?</t>
  </si>
  <si>
    <t>Number of patients screened for nutrition risk on admission to the ward (Yes to 35.0)
Number of patients screened for nutrition risk on admission to the ward who were At risk of malnutrition (Yes to 35.0 and At risk to 35.1)
Number of patients screened for nutrition risk on admission to the ward who were Not at risk of malnutrition (Yes to 35.0 and Not at risk to 35.1)
Number of patients screened for nutrition risk on admission to the ward with Not documented risk of malnutrition (Yes to 35.0 and Not documented to 35.1)</t>
  </si>
  <si>
    <t>Total number of eligible patients (Yes or No to 35.0)
Total number of eligible patients screened for nutrition risk on admission to the ward (Yes to 35.0 and 35.1 is not null)</t>
  </si>
  <si>
    <t>36.0 If the LOS is greater than 7 days, has a follow up nutrition risk screen been documented?
N/A for LOS less than 7 days
36.1 If yes to 36.0, what is the patient's most recent documented malnutrition risk?
36.2 If At risk to 36.1, is there documented evidence at the beside of a nutrition care plan?</t>
  </si>
  <si>
    <t>Number of patients with LOS greater than 7 days who had a follow up nutrition risk screen documented (Yes to 36.0)
Number of patients with LOS greater than 7 days who had a follow up nutrition risk screen documented and were At risk of malnutrition (Yes to 36.0 and At risk to 36.1)
Number of patients with LOS greater than 7 days who had a follow up nutrition risk screen documented and were Not at risk of malnutrition (Yes to 36.0 and Not at risk to 36.1)
Number of patients with LOS greater than 7 days who had a follow up nutrition risk screen documented with Not documented risk of malnutrition (Yes to 36.0 and Not documented to 36.1)
Number of patients At risk of malnutrition with documented evidence of a nutrition care plan (Yes to 36.0 and At risk to 36.1 and Yes to 36.2)</t>
  </si>
  <si>
    <t>Total number of eligible patients (Yes or No to 36.0)
Total number of eligible patients with LOS greater than 7 days who had a follow up nutrition risk screen documented (Yes to 36.0 and 36.1 is not null)
Total number of eligible at risk patients (Yes to 36.0 and At risk to 36.1 and Yes or No to 36.2)</t>
  </si>
  <si>
    <t>37.0 Is there documented evidence of the level of assistance required with eating and/or drinking?</t>
  </si>
  <si>
    <t>Number of patients with the level of assistance required with eating and/or drinking documented (Yes to 37.0)</t>
  </si>
  <si>
    <t>Total number of eligible patients (Yes or No to 37.0)</t>
  </si>
  <si>
    <t>Total number of eligible patients (Yes or No to 38.0)
Total number of eligible patients (Yes to 38.0 and Yes or No to 38.1)</t>
  </si>
  <si>
    <t>38.0 Ask: 'Did you feel you needed any help with your most recent meal?'
38.1 If yes to 38.0, Ask: 'Did you receive the help that you needed?'
38.2 If yes to 38.1, Ask: 'Who provided that help?' Select all that apply</t>
  </si>
  <si>
    <t>Number of patients who reported needing help with their most recent meal (Yes to 38.0)
Number of patients who reported needing help with their most recent meal and received the help they needed (Yes to 38.0 and Yes to 38.1)</t>
  </si>
  <si>
    <t>39.0 Ask: 'Have you missed a meal in the past 24 hours?'
A meal is breakfast, lunch or dinner and does not include snacks. N/A for palliative care/end of life patient. May not be applicable for patient audited within less than 24 hours of admission to facility
39.1 If yes to 39.0, Ask: 'Why did you miss that meal?' Select all that apply
39.2 If yes to 39.0, Ask: 'If a meal was missed, were you offered or given a snack or meal to replace the meal you missed?'</t>
  </si>
  <si>
    <t>Total number of eligible patients (Yes or No to 39.0)
Total number of eligible patients who missed a meal (Yes to 39.0 and 39.2 is not null)</t>
  </si>
  <si>
    <t>Number of patients who reported having missed a meal in the past 24 hours (Yes to 39.0)
Number of patients who missed a meal in the past 24 hours that were offered/given a snack or meal to replace the missed meal by staff (Yes to 39.0 and staff to 39.2)
Number of patients who missed a meal in the past 24 hours that were offered/given a snack or meal to replace the missed meal by non staff (Yes to 39.0 and non staff to 39.2)
Number of patients who missed a meal in the past 24 hours were Not offered a snack or meal to replace the meal missed (Yes to 39.0 and not offered to 39.2)</t>
  </si>
  <si>
    <r>
      <t xml:space="preserve">Ask: 'Have you missed a meal in the past 24 hours?'
</t>
    </r>
    <r>
      <rPr>
        <i/>
        <sz val="10"/>
        <color rgb="FF0000FF"/>
        <rFont val="Arial"/>
        <family val="2"/>
      </rPr>
      <t>A meal is breakfast, lunch or dinner and does not include snacks. 
N/A for palliative/end of life care patient. May not be applicable for patient audited within less than 24 hours of admission to facility</t>
    </r>
  </si>
  <si>
    <t>Ask: 'Have hospital staff involved you as much as you want in making decisions about your treatment and care?'</t>
  </si>
  <si>
    <t>Percentage of patients who reported that hospital staff involved them as much as they wanted in making decisions about their treatment and care</t>
  </si>
  <si>
    <t>Total Present on admission</t>
  </si>
  <si>
    <t>Number of patients who reported they were kept informed as much as they wanted about their treatment and care (Yes to 41.0)</t>
  </si>
  <si>
    <t>26.0 Is there evidence that the facility (or at service level) has processes or policies in place for end-of-life care?
26.1 If yes to 26.0, is there evidence they include
• advance care directives?
• organ and tissue donation?
• limitations of medical treatment?
• end-of-life decision-making?
• care coordination and continuity, particularly at the interface between different services and teams, e.g. between the hospital and community-based services, or between the treating team and after-hours care providers?
• identifying patients who are at the end of life?
• of processes for identifying and managing patients with end-of-life care needs?
• roles and responsibilities of patients, carers, witnesses, substitute decision-makers and clinicians in advance care planning are outlined?
• the process for documenting and updating advance care plan is outlined?
• the process for accessing specialist palliative care is outlined? 
26.2 If yes to 26.0, outline details of the documents, where kept, review date(s), and the 'owner'.</t>
  </si>
  <si>
    <t>Number of patients with documented evidence that a comprehensive skin inspection was undertaken on admission to the ward (Yes to 4.0)
Number of patients with comprehensive skin inspection undertaken in &lt;2hr from ward admission (Yes to 4.0 and &lt;2hr to 4.1)
Number of patients with comprehensive skin inspection undertaken in &lt;4hr from ward admission (Yes to 4.0 and &lt;4hr to 4.1)
Number of patients with comprehensive skin inspection undertaken in &lt;8hr from ward admission (Yes to 4.0 and &lt;8hr to 4.1)
Number of patients with comprehensive skin inspection undertaken in &lt;12hr from ward admission (Yes to 4.0 and &lt;12hr to 4.1)
Number of patients with comprehensive skin inspection undertaken in &lt;24hr from ward admission (Yes to 4.0 and &lt;24hr to 4.1)
Number of patients with comprehensive skin inspection undertaken in &gt;24hr from ward admission (Yes to 4.0 and &gt;24hr to 4.1)
Number of patients with comprehensive skin inspection where time undertaken is Not available (Yes to 4.0 and Not available to 4.1)</t>
  </si>
  <si>
    <t>Number of patients who have had the discharge process commenced (Yes to 33.0)
Number of patients with the discharge process commenced that have referrals to appropriate primary health providers/community services organised (Yes to 33.0 and Yes to 33.1)
Number of patients with referrals to Physiotherapist organised (Yes to 33.0 and Yes to 33.1 and physio to 33.2)
Number of patients with referrals to Occupational Therapist organised (Yes to 33.0 and Yes to 33.1 and to 33.2)
Number of patients with referrals to Dietitian organised (Yes to 33.0 and Yes to 33.1 and dietitian to 33.2)
Number of patients with referrals to Nutritionist organised (Yes to 33.0 and Yes to 33.1 and nutritionist to 33.2)
Number of patients with referrals to Allied Health Assistant organised (Yes to 33.0 and Yes to 33.1 and allied health to 33.2)
Number of patients with referrals to Nursing Home Placement organised (Yes to 33.0 and Yes to 33.1 and placement to 33.2)
Number of patients with referrals to HACC organised (Yes to 33.0 and Yes to 33.1 and HACC to 33.2)
Number of patients with referrals to Other organised (Yes to 33.0 and Yes to 33.1 and other to 33.2)</t>
  </si>
  <si>
    <t>% of patients aged 65 years or over (45 years or over for Aboriginal and/or Torres Strait Islander)
% of patients aged 65 or over (45 years or over for Aboriginal and/or Torres Strait Islander) with documented evidence that the patient was screened for cognitive impairment within 24 hrs of admission to the facility</t>
  </si>
  <si>
    <t>Total number of eligible patients aged 65 years or over (45 years or over for Aboriginal and/or Torres Strait Islander) (Yes to 40.0)
Total number of eligible patients aged 65 years or over (45 years or over for Aboriginal and/or Torres Strait Islander) with documented evidence that the patient was screened for cognitive impairment within 24 hrs of admission to the facility (Yes to 40.1 and Yes to 40.0)</t>
  </si>
  <si>
    <t>Total number of eligible patients (Yes or No to 40.0)
Total number of eligible patients aged 65 years or over (45 years or over for Aboriginal and/or Torres Strait Islander) (Yes to 40.0)</t>
  </si>
  <si>
    <t>Percentage of patients who reported being kept informed as much as they wanted about their treatment and care</t>
  </si>
  <si>
    <t>If the patient had one or more pressure injuries, is there documented evidence of referral to a wound management service?</t>
  </si>
  <si>
    <t>If At risk to 36.1, is there documented evidence of a nutrition care plan?</t>
  </si>
  <si>
    <t>Is there evidence that the facility (or at service level) has processes or policies in place for caring for patients with cognitive impairment?</t>
  </si>
  <si>
    <t>Clinical Excellence Queensland has developed audit tools for facilities and Hospital and Health Services (HHS) to use to collect data in support of evidence in meeting Edition 2 of the NSQHS Standards.
There are a number of tools in the workbook. The tools provide the ability to collect a number of patient's and ward's, and display combined results for each indicator. In addition, the measurement plan provides a high level view of the NSQHS actions and their alignment to each audit question.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</si>
</sst>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sz val="11"/>
      <color theme="1"/>
      <name val="Arial"/>
      <family val="2"/>
    </font>
    <font>
      <u/>
      <sz val="11"/>
      <color theme="10"/>
      <name val="Calibri"/>
      <family val="2"/>
      <scheme val="minor"/>
    </font>
    <font>
      <b/>
      <sz val="16"/>
      <color theme="1"/>
      <name val="Arial"/>
      <family val="2"/>
    </font>
    <font>
      <b/>
      <sz val="14"/>
      <color theme="1"/>
      <name val="Arial"/>
      <family val="2"/>
    </font>
    <font>
      <sz val="10"/>
      <color theme="1"/>
      <name val="Arial"/>
      <family val="2"/>
    </font>
    <font>
      <sz val="10"/>
      <name val="Arial"/>
      <family val="2"/>
    </font>
    <font>
      <sz val="11"/>
      <color theme="1"/>
      <name val="Calibri"/>
      <family val="2"/>
      <scheme val="minor"/>
    </font>
    <font>
      <b/>
      <sz val="10"/>
      <color theme="1"/>
      <name val="Arial"/>
      <family val="2"/>
    </font>
    <font>
      <i/>
      <sz val="10"/>
      <color rgb="FF0000FF"/>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b/>
      <sz val="10"/>
      <color theme="0"/>
      <name val="Arial"/>
      <family val="2"/>
    </font>
    <font>
      <b/>
      <sz val="10"/>
      <color theme="1"/>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b/>
      <sz val="10"/>
      <color theme="0"/>
      <name val="Arial"/>
      <family val="2"/>
    </font>
    <font>
      <sz val="10"/>
      <color rgb="FFFF0000"/>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sz val="9"/>
      <color theme="1"/>
      <name val="Arial"/>
      <family val="2"/>
    </font>
    <font>
      <b/>
      <sz val="10"/>
      <color theme="0"/>
      <name val="Arial"/>
      <family val="2"/>
    </font>
    <font>
      <sz val="10"/>
      <name val="Arial"/>
      <family val="2"/>
    </font>
    <font>
      <sz val="10"/>
      <color rgb="FFFF0000"/>
      <name val="Arial"/>
      <family val="2"/>
    </font>
    <font>
      <u/>
      <sz val="11"/>
      <color theme="10"/>
      <name val="Arial"/>
      <family val="2"/>
    </font>
    <font>
      <sz val="10"/>
      <color theme="1"/>
      <name val="Arial"/>
      <family val="2"/>
    </font>
    <font>
      <sz val="11"/>
      <color theme="1"/>
      <name val="Arial"/>
      <family val="2"/>
    </font>
    <font>
      <sz val="20"/>
      <color rgb="FFFFFFFF"/>
      <name val="Arial"/>
      <family val="2"/>
    </font>
    <font>
      <b/>
      <sz val="10"/>
      <color theme="0"/>
      <name val="Arial"/>
      <family val="2"/>
    </font>
    <font>
      <sz val="10"/>
      <color rgb="FFFF0000"/>
      <name val="Arial"/>
      <family val="2"/>
    </font>
    <font>
      <sz val="10"/>
      <name val="Arial"/>
      <family val="2"/>
    </font>
    <font>
      <sz val="10"/>
      <color theme="1"/>
      <name val="Arial"/>
      <family val="2"/>
    </font>
    <font>
      <sz val="11"/>
      <color theme="1"/>
      <name val="Arial"/>
      <family val="2"/>
    </font>
    <font>
      <sz val="20"/>
      <color rgb="FFFFFFFF"/>
      <name val="Arial"/>
      <family val="2"/>
    </font>
    <font>
      <b/>
      <sz val="10"/>
      <color indexed="9"/>
      <name val="Arial"/>
      <family val="2"/>
    </font>
    <font>
      <b/>
      <sz val="10"/>
      <color theme="0"/>
      <name val="Arial"/>
      <family val="2"/>
    </font>
    <font>
      <sz val="10"/>
      <color rgb="FF0000FF"/>
      <name val="Arial"/>
      <family val="2"/>
    </font>
    <font>
      <sz val="10"/>
      <color rgb="FFFF0000"/>
      <name val="Arial"/>
      <family val="2"/>
    </font>
    <font>
      <sz val="10"/>
      <color theme="1"/>
      <name val="Arial"/>
      <family val="2"/>
    </font>
    <font>
      <sz val="11"/>
      <color theme="1"/>
      <name val="Arial"/>
      <family val="2"/>
    </font>
    <font>
      <sz val="20"/>
      <color rgb="FFFFFFFF"/>
      <name val="Arial"/>
      <family val="2"/>
    </font>
    <font>
      <sz val="11"/>
      <color theme="1"/>
      <name val="Calibri"/>
      <family val="2"/>
      <scheme val="minor"/>
    </font>
    <font>
      <b/>
      <sz val="10"/>
      <color theme="1"/>
      <name val="Arial"/>
      <family val="2"/>
    </font>
    <font>
      <sz val="9"/>
      <color theme="1"/>
      <name val="Arial"/>
      <family val="2"/>
    </font>
    <font>
      <b/>
      <sz val="10"/>
      <color theme="0"/>
      <name val="Arial"/>
      <family val="2"/>
    </font>
    <font>
      <sz val="10"/>
      <color theme="0"/>
      <name val="Arial"/>
      <family val="2"/>
    </font>
    <font>
      <i/>
      <sz val="11"/>
      <color rgb="FF0000FF"/>
      <name val="Calibri"/>
      <family val="2"/>
      <scheme val="minor"/>
    </font>
    <font>
      <sz val="10"/>
      <color theme="1" tint="0.499984740745262"/>
      <name val="Arial"/>
      <family val="2"/>
    </font>
  </fonts>
  <fills count="1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B48F"/>
        <bgColor indexed="64"/>
      </patternFill>
    </fill>
    <fill>
      <patternFill patternType="solid">
        <fgColor rgb="FF00B050"/>
        <bgColor indexed="64"/>
      </patternFill>
    </fill>
    <fill>
      <patternFill patternType="solid">
        <fgColor rgb="FFBB1B8D"/>
        <bgColor indexed="64"/>
      </patternFill>
    </fill>
    <fill>
      <patternFill patternType="solid">
        <fgColor rgb="FFEE86D0"/>
        <bgColor indexed="64"/>
      </patternFill>
    </fill>
    <fill>
      <patternFill patternType="solid">
        <fgColor rgb="FFF6C2E7"/>
        <bgColor indexed="64"/>
      </patternFill>
    </fill>
    <fill>
      <patternFill patternType="solid">
        <fgColor rgb="FFCDFFF4"/>
        <bgColor indexed="64"/>
      </patternFill>
    </fill>
    <fill>
      <patternFill patternType="solid">
        <fgColor theme="9" tint="-0.249977111117893"/>
        <bgColor indexed="64"/>
      </patternFill>
    </fill>
    <fill>
      <patternFill patternType="solid">
        <fgColor indexed="12"/>
        <bgColor indexed="64"/>
      </patternFill>
    </fill>
    <fill>
      <patternFill patternType="solid">
        <fgColor rgb="FF0000FF"/>
        <bgColor indexed="64"/>
      </patternFill>
    </fill>
    <fill>
      <patternFill patternType="solid">
        <fgColor rgb="FFFFFF0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6" fillId="0" borderId="0"/>
    <xf numFmtId="9" fontId="7" fillId="0" borderId="0" applyFont="0" applyFill="0" applyBorder="0" applyAlignment="0" applyProtection="0"/>
    <xf numFmtId="0" fontId="6" fillId="0" borderId="0"/>
  </cellStyleXfs>
  <cellXfs count="1402">
    <xf numFmtId="0" fontId="0" fillId="0" borderId="0" xfId="0"/>
    <xf numFmtId="0" fontId="1" fillId="2" borderId="0" xfId="0" applyFont="1" applyFill="1" applyAlignment="1">
      <alignment vertical="center"/>
    </xf>
    <xf numFmtId="0" fontId="3" fillId="2" borderId="0" xfId="0" applyFont="1" applyFill="1"/>
    <xf numFmtId="0" fontId="4" fillId="2" borderId="0" xfId="0" applyFont="1" applyFill="1"/>
    <xf numFmtId="0" fontId="1" fillId="2" borderId="0" xfId="0" applyFont="1" applyFill="1"/>
    <xf numFmtId="0" fontId="10" fillId="2" borderId="0" xfId="0" applyFont="1" applyFill="1"/>
    <xf numFmtId="0" fontId="10" fillId="2" borderId="0" xfId="0" applyFont="1" applyFill="1" applyAlignment="1">
      <alignment horizontal="center" vertical="top"/>
    </xf>
    <xf numFmtId="0" fontId="10" fillId="0" borderId="0" xfId="0" applyFont="1"/>
    <xf numFmtId="164" fontId="10" fillId="2" borderId="0" xfId="0" applyNumberFormat="1" applyFont="1" applyFill="1" applyAlignment="1">
      <alignment horizontal="center" vertical="top"/>
    </xf>
    <xf numFmtId="0" fontId="10" fillId="2" borderId="0" xfId="0" applyFont="1" applyFill="1" applyAlignment="1">
      <alignment vertical="top"/>
    </xf>
    <xf numFmtId="0" fontId="10" fillId="0" borderId="0" xfId="0" applyFont="1" applyAlignment="1">
      <alignment vertical="top"/>
    </xf>
    <xf numFmtId="0" fontId="1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3" fillId="2" borderId="0" xfId="0" applyFont="1" applyFill="1"/>
    <xf numFmtId="0" fontId="14" fillId="3" borderId="2" xfId="0" applyFont="1" applyFill="1" applyBorder="1" applyAlignment="1">
      <alignment horizontal="center" vertical="top"/>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9" fontId="10" fillId="0" borderId="53" xfId="0" applyNumberFormat="1" applyFont="1" applyBorder="1" applyAlignment="1">
      <alignment horizontal="center" vertical="top"/>
    </xf>
    <xf numFmtId="0" fontId="10" fillId="0" borderId="53" xfId="0" applyFont="1" applyBorder="1" applyAlignment="1">
      <alignment horizontal="center" vertical="top"/>
    </xf>
    <xf numFmtId="0" fontId="10" fillId="0" borderId="52" xfId="0" applyFont="1" applyBorder="1" applyAlignment="1">
      <alignment horizontal="center" vertical="top"/>
    </xf>
    <xf numFmtId="164" fontId="10" fillId="2" borderId="30" xfId="0" applyNumberFormat="1" applyFont="1" applyFill="1" applyBorder="1" applyAlignment="1">
      <alignment horizontal="center" vertical="top"/>
    </xf>
    <xf numFmtId="9" fontId="10" fillId="0" borderId="31" xfId="0" applyNumberFormat="1" applyFont="1" applyBorder="1" applyAlignment="1">
      <alignment horizontal="center" vertical="top"/>
    </xf>
    <xf numFmtId="0" fontId="10" fillId="0" borderId="31" xfId="0" applyFont="1" applyBorder="1" applyAlignment="1">
      <alignment horizontal="center" vertical="top"/>
    </xf>
    <xf numFmtId="0" fontId="10" fillId="0" borderId="32" xfId="0" applyFont="1" applyBorder="1" applyAlignment="1">
      <alignment horizontal="center" vertical="top"/>
    </xf>
    <xf numFmtId="164" fontId="10" fillId="2" borderId="20" xfId="0" applyNumberFormat="1" applyFont="1" applyFill="1" applyBorder="1" applyAlignment="1">
      <alignment horizontal="center" vertical="top"/>
    </xf>
    <xf numFmtId="9" fontId="10" fillId="0" borderId="27" xfId="0" applyNumberFormat="1" applyFont="1" applyBorder="1" applyAlignment="1">
      <alignment horizontal="center" vertical="top"/>
    </xf>
    <xf numFmtId="0" fontId="10" fillId="0" borderId="27" xfId="0" applyFont="1" applyBorder="1" applyAlignment="1">
      <alignment horizontal="center" vertical="top"/>
    </xf>
    <xf numFmtId="0" fontId="10" fillId="0" borderId="28" xfId="0" applyFont="1" applyBorder="1" applyAlignment="1">
      <alignment horizontal="center" vertical="top"/>
    </xf>
    <xf numFmtId="0" fontId="10" fillId="0" borderId="10" xfId="0" applyFont="1" applyBorder="1" applyAlignment="1">
      <alignment horizontal="center" vertical="top"/>
    </xf>
    <xf numFmtId="164" fontId="10" fillId="2" borderId="50" xfId="0" applyNumberFormat="1" applyFont="1" applyFill="1" applyBorder="1" applyAlignment="1">
      <alignment horizontal="center" vertical="top"/>
    </xf>
    <xf numFmtId="164" fontId="10" fillId="2" borderId="49" xfId="0" applyNumberFormat="1" applyFont="1" applyFill="1" applyBorder="1" applyAlignment="1">
      <alignment horizontal="center" vertical="top"/>
    </xf>
    <xf numFmtId="164" fontId="10" fillId="2" borderId="54" xfId="0" applyNumberFormat="1" applyFont="1" applyFill="1" applyBorder="1" applyAlignment="1">
      <alignment horizontal="center" vertical="top"/>
    </xf>
    <xf numFmtId="0" fontId="10" fillId="0" borderId="0" xfId="0" applyFont="1" applyBorder="1" applyAlignment="1">
      <alignment vertical="top"/>
    </xf>
    <xf numFmtId="9" fontId="10" fillId="0" borderId="21" xfId="0" applyNumberFormat="1" applyFont="1" applyBorder="1" applyAlignment="1">
      <alignment horizontal="center" vertical="top"/>
    </xf>
    <xf numFmtId="0" fontId="10" fillId="0" borderId="21" xfId="0" applyFont="1" applyBorder="1" applyAlignment="1">
      <alignment horizontal="center" vertical="top"/>
    </xf>
    <xf numFmtId="0" fontId="10" fillId="0" borderId="22" xfId="0" applyFont="1" applyBorder="1" applyAlignment="1">
      <alignment horizontal="center" vertical="top"/>
    </xf>
    <xf numFmtId="9" fontId="10" fillId="2" borderId="10" xfId="0" applyNumberFormat="1" applyFont="1" applyFill="1" applyBorder="1" applyAlignment="1">
      <alignment horizontal="center" vertical="top"/>
    </xf>
    <xf numFmtId="0" fontId="10" fillId="2" borderId="10" xfId="0" applyFont="1" applyFill="1" applyBorder="1" applyAlignment="1">
      <alignment horizontal="center" vertical="top"/>
    </xf>
    <xf numFmtId="0" fontId="10" fillId="2" borderId="34" xfId="0" applyFont="1" applyFill="1" applyBorder="1" applyAlignment="1">
      <alignment horizontal="center" vertical="top"/>
    </xf>
    <xf numFmtId="9" fontId="10" fillId="2" borderId="10" xfId="3" applyFont="1" applyFill="1" applyBorder="1" applyAlignment="1">
      <alignment horizontal="center" vertical="top"/>
    </xf>
    <xf numFmtId="9" fontId="10" fillId="2" borderId="13" xfId="3" applyFont="1" applyFill="1" applyBorder="1" applyAlignment="1">
      <alignment horizontal="center" vertical="top"/>
    </xf>
    <xf numFmtId="0" fontId="10" fillId="2" borderId="13" xfId="0" applyFont="1" applyFill="1" applyBorder="1" applyAlignment="1">
      <alignment horizontal="center" vertical="top"/>
    </xf>
    <xf numFmtId="0" fontId="10" fillId="2" borderId="43" xfId="0" applyFont="1" applyFill="1" applyBorder="1" applyAlignment="1">
      <alignment horizontal="center" vertical="top"/>
    </xf>
    <xf numFmtId="9" fontId="10" fillId="2" borderId="53" xfId="0" applyNumberFormat="1" applyFont="1" applyFill="1" applyBorder="1" applyAlignment="1">
      <alignment horizontal="center" vertical="top"/>
    </xf>
    <xf numFmtId="0" fontId="10" fillId="2" borderId="53" xfId="0" applyFont="1" applyFill="1" applyBorder="1" applyAlignment="1">
      <alignment horizontal="center" vertical="top"/>
    </xf>
    <xf numFmtId="9" fontId="10" fillId="0" borderId="51" xfId="0" applyNumberFormat="1" applyFont="1" applyBorder="1" applyAlignment="1">
      <alignment horizontal="center" vertical="top"/>
    </xf>
    <xf numFmtId="0" fontId="10" fillId="0" borderId="51" xfId="0" applyFont="1" applyBorder="1" applyAlignment="1">
      <alignment horizontal="center" vertical="top"/>
    </xf>
    <xf numFmtId="0" fontId="10" fillId="0" borderId="46" xfId="0" applyFont="1" applyBorder="1" applyAlignment="1">
      <alignment horizontal="center" vertical="top"/>
    </xf>
    <xf numFmtId="9" fontId="10" fillId="0" borderId="10" xfId="0" applyNumberFormat="1" applyFont="1" applyBorder="1" applyAlignment="1">
      <alignment horizontal="center" vertical="top"/>
    </xf>
    <xf numFmtId="0" fontId="10" fillId="0" borderId="34" xfId="0" applyFont="1" applyBorder="1" applyAlignment="1">
      <alignment horizontal="center" vertical="top"/>
    </xf>
    <xf numFmtId="164" fontId="10" fillId="0" borderId="20" xfId="0" applyNumberFormat="1" applyFont="1" applyFill="1" applyBorder="1" applyAlignment="1">
      <alignment horizontal="center" vertical="top"/>
    </xf>
    <xf numFmtId="9" fontId="10" fillId="2" borderId="21" xfId="0" applyNumberFormat="1" applyFont="1" applyFill="1" applyBorder="1" applyAlignment="1">
      <alignment horizontal="center" vertical="top"/>
    </xf>
    <xf numFmtId="0" fontId="10" fillId="2" borderId="21" xfId="0" applyFont="1" applyFill="1" applyBorder="1" applyAlignment="1">
      <alignment horizontal="center" vertical="top"/>
    </xf>
    <xf numFmtId="0" fontId="10" fillId="2" borderId="22" xfId="0" applyFont="1" applyFill="1" applyBorder="1" applyAlignment="1">
      <alignment horizontal="center" vertical="top"/>
    </xf>
    <xf numFmtId="164" fontId="10" fillId="0" borderId="54" xfId="0" applyNumberFormat="1" applyFont="1" applyFill="1" applyBorder="1" applyAlignment="1">
      <alignment horizontal="center" vertical="top"/>
    </xf>
    <xf numFmtId="0" fontId="10" fillId="0" borderId="0" xfId="0" applyFont="1" applyAlignment="1">
      <alignment horizontal="center" vertical="top"/>
    </xf>
    <xf numFmtId="0" fontId="16" fillId="2" borderId="0" xfId="0" applyFont="1" applyFill="1"/>
    <xf numFmtId="0" fontId="16" fillId="2" borderId="0" xfId="0" applyFont="1" applyFill="1" applyAlignment="1">
      <alignment horizontal="center" vertical="top"/>
    </xf>
    <xf numFmtId="0" fontId="16" fillId="0" borderId="0" xfId="0" applyFont="1"/>
    <xf numFmtId="164" fontId="16" fillId="2" borderId="0" xfId="0" applyNumberFormat="1" applyFont="1" applyFill="1" applyAlignment="1">
      <alignment horizontal="center" vertical="top"/>
    </xf>
    <xf numFmtId="0" fontId="16" fillId="2" borderId="0" xfId="0" applyFont="1" applyFill="1" applyAlignment="1">
      <alignment vertical="top"/>
    </xf>
    <xf numFmtId="0" fontId="16" fillId="0" borderId="0" xfId="0" applyFont="1" applyAlignment="1">
      <alignment vertical="top"/>
    </xf>
    <xf numFmtId="0" fontId="17"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19" fillId="2" borderId="0" xfId="0" applyFont="1" applyFill="1"/>
    <xf numFmtId="0" fontId="20" fillId="3" borderId="2" xfId="0" applyFont="1" applyFill="1" applyBorder="1" applyAlignment="1">
      <alignment horizontal="center" vertical="top"/>
    </xf>
    <xf numFmtId="0" fontId="20" fillId="3" borderId="2" xfId="0" applyFont="1" applyFill="1" applyBorder="1" applyAlignment="1">
      <alignment horizontal="center" vertical="top" wrapText="1"/>
    </xf>
    <xf numFmtId="0" fontId="20" fillId="3" borderId="3" xfId="0" applyFont="1" applyFill="1" applyBorder="1" applyAlignment="1">
      <alignment horizontal="center" vertical="top" wrapText="1"/>
    </xf>
    <xf numFmtId="164" fontId="16" fillId="2" borderId="20" xfId="0" applyNumberFormat="1" applyFont="1" applyFill="1" applyBorder="1" applyAlignment="1">
      <alignment horizontal="center" vertical="top"/>
    </xf>
    <xf numFmtId="9" fontId="16" fillId="0" borderId="21" xfId="0" applyNumberFormat="1" applyFont="1" applyFill="1" applyBorder="1" applyAlignment="1">
      <alignment horizontal="center" vertical="top"/>
    </xf>
    <xf numFmtId="0" fontId="16" fillId="0" borderId="21" xfId="0" applyFont="1" applyFill="1" applyBorder="1" applyAlignment="1">
      <alignment horizontal="center" vertical="top"/>
    </xf>
    <xf numFmtId="0" fontId="16" fillId="0" borderId="22" xfId="0" applyFont="1" applyFill="1" applyBorder="1" applyAlignment="1">
      <alignment horizontal="center" vertical="top"/>
    </xf>
    <xf numFmtId="9" fontId="16" fillId="0" borderId="10" xfId="0" applyNumberFormat="1" applyFont="1" applyFill="1" applyBorder="1" applyAlignment="1">
      <alignment horizontal="center" vertical="top"/>
    </xf>
    <xf numFmtId="0" fontId="16" fillId="0" borderId="10" xfId="0" applyFont="1" applyFill="1" applyBorder="1" applyAlignment="1">
      <alignment horizontal="center" vertical="top"/>
    </xf>
    <xf numFmtId="0" fontId="16" fillId="0" borderId="34" xfId="0" applyFont="1" applyFill="1" applyBorder="1" applyAlignment="1">
      <alignment horizontal="center" vertical="top"/>
    </xf>
    <xf numFmtId="0" fontId="16" fillId="0" borderId="0" xfId="0" applyFont="1" applyAlignment="1">
      <alignment horizontal="center" vertical="top"/>
    </xf>
    <xf numFmtId="0" fontId="22" fillId="2" borderId="0" xfId="0" applyFont="1" applyFill="1"/>
    <xf numFmtId="0" fontId="22" fillId="0" borderId="0" xfId="0" applyFont="1"/>
    <xf numFmtId="164" fontId="22" fillId="2" borderId="0" xfId="0" applyNumberFormat="1" applyFont="1" applyFill="1" applyAlignment="1">
      <alignment horizontal="center" vertical="top"/>
    </xf>
    <xf numFmtId="0" fontId="22" fillId="2" borderId="0" xfId="0" applyFont="1" applyFill="1" applyAlignment="1">
      <alignment vertical="top"/>
    </xf>
    <xf numFmtId="0" fontId="22" fillId="0" borderId="0" xfId="0" applyFont="1" applyAlignment="1">
      <alignment vertical="top"/>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5" fillId="2" borderId="0" xfId="0" applyFont="1" applyFill="1"/>
    <xf numFmtId="0" fontId="22" fillId="0" borderId="0" xfId="0" applyFont="1" applyAlignment="1">
      <alignment horizontal="center" vertical="top"/>
    </xf>
    <xf numFmtId="0" fontId="22" fillId="2" borderId="7" xfId="0" applyFont="1" applyFill="1" applyBorder="1" applyAlignment="1">
      <alignment vertical="top"/>
    </xf>
    <xf numFmtId="0" fontId="27" fillId="3" borderId="7" xfId="0" applyFont="1" applyFill="1" applyBorder="1" applyAlignment="1">
      <alignment vertical="top"/>
    </xf>
    <xf numFmtId="0" fontId="27" fillId="3" borderId="8" xfId="0" applyFont="1" applyFill="1" applyBorder="1"/>
    <xf numFmtId="0" fontId="27" fillId="3" borderId="9" xfId="0" applyFont="1" applyFill="1" applyBorder="1"/>
    <xf numFmtId="0" fontId="27" fillId="3" borderId="30" xfId="0" applyFont="1" applyFill="1" applyBorder="1" applyAlignment="1">
      <alignment horizontal="center" vertical="top"/>
    </xf>
    <xf numFmtId="0" fontId="27" fillId="3" borderId="31" xfId="0" applyFont="1" applyFill="1" applyBorder="1" applyAlignment="1">
      <alignment horizontal="center" vertical="top"/>
    </xf>
    <xf numFmtId="0" fontId="27" fillId="3" borderId="32" xfId="0" applyFont="1" applyFill="1" applyBorder="1" applyAlignment="1">
      <alignment horizontal="center" vertical="top"/>
    </xf>
    <xf numFmtId="0" fontId="27" fillId="3" borderId="30" xfId="0" applyFont="1" applyFill="1" applyBorder="1" applyAlignment="1">
      <alignment horizontal="center" vertical="top" wrapText="1"/>
    </xf>
    <xf numFmtId="0" fontId="27" fillId="3" borderId="31" xfId="0" applyFont="1" applyFill="1" applyBorder="1" applyAlignment="1">
      <alignment horizontal="center" vertical="top" wrapText="1"/>
    </xf>
    <xf numFmtId="0" fontId="27" fillId="3" borderId="9" xfId="0" applyFont="1" applyFill="1" applyBorder="1" applyAlignment="1">
      <alignment horizontal="center" vertical="top" wrapText="1"/>
    </xf>
    <xf numFmtId="0" fontId="22" fillId="0" borderId="60" xfId="0" applyFont="1" applyBorder="1" applyAlignment="1">
      <alignment horizontal="center" vertical="top" wrapText="1"/>
    </xf>
    <xf numFmtId="0" fontId="22" fillId="0" borderId="53" xfId="0" applyFont="1" applyBorder="1" applyAlignment="1">
      <alignment horizontal="center" vertical="top" wrapText="1"/>
    </xf>
    <xf numFmtId="0" fontId="22" fillId="0" borderId="52" xfId="0" applyFont="1" applyBorder="1" applyAlignment="1">
      <alignment horizontal="center" vertical="top" wrapText="1"/>
    </xf>
    <xf numFmtId="164" fontId="22" fillId="2" borderId="20" xfId="0" applyNumberFormat="1" applyFont="1" applyFill="1" applyBorder="1" applyAlignment="1">
      <alignment horizontal="center" vertical="top"/>
    </xf>
    <xf numFmtId="0" fontId="22" fillId="0" borderId="21" xfId="0" applyFont="1" applyFill="1" applyBorder="1" applyAlignment="1">
      <alignment horizontal="center" vertical="top"/>
    </xf>
    <xf numFmtId="0" fontId="22" fillId="0" borderId="22" xfId="0" applyFont="1" applyFill="1" applyBorder="1" applyAlignment="1">
      <alignment horizontal="center" vertical="top"/>
    </xf>
    <xf numFmtId="0" fontId="22" fillId="2" borderId="20" xfId="0" applyFont="1" applyFill="1" applyBorder="1" applyAlignment="1">
      <alignment horizontal="center" vertical="top"/>
    </xf>
    <xf numFmtId="0" fontId="22" fillId="2" borderId="21" xfId="0" applyFont="1" applyFill="1" applyBorder="1" applyAlignment="1">
      <alignment horizontal="center" vertical="top"/>
    </xf>
    <xf numFmtId="9" fontId="22" fillId="2" borderId="22" xfId="3" applyFont="1" applyFill="1" applyBorder="1" applyAlignment="1">
      <alignment horizontal="center" vertical="top"/>
    </xf>
    <xf numFmtId="0" fontId="22" fillId="4" borderId="11" xfId="0" applyFont="1" applyFill="1" applyBorder="1" applyAlignment="1">
      <alignment horizontal="center" vertical="top"/>
    </xf>
    <xf numFmtId="0" fontId="22" fillId="0" borderId="10" xfId="0" applyFont="1" applyFill="1" applyBorder="1" applyAlignment="1">
      <alignment horizontal="center" vertical="top"/>
    </xf>
    <xf numFmtId="0" fontId="22" fillId="0" borderId="34" xfId="0" applyFont="1" applyFill="1" applyBorder="1" applyAlignment="1">
      <alignment horizontal="center" vertical="top"/>
    </xf>
    <xf numFmtId="0" fontId="22" fillId="2" borderId="10" xfId="0" applyFont="1" applyFill="1" applyBorder="1" applyAlignment="1">
      <alignment horizontal="center" vertical="top"/>
    </xf>
    <xf numFmtId="9" fontId="22" fillId="2" borderId="34" xfId="3" applyFont="1" applyFill="1" applyBorder="1" applyAlignment="1">
      <alignment horizontal="center" vertical="top"/>
    </xf>
    <xf numFmtId="0" fontId="22" fillId="0" borderId="20" xfId="0" applyFont="1" applyBorder="1" applyAlignment="1">
      <alignment horizontal="center" vertical="top"/>
    </xf>
    <xf numFmtId="0" fontId="22" fillId="0" borderId="21" xfId="0" applyFont="1" applyBorder="1" applyAlignment="1">
      <alignment horizontal="center" vertical="top"/>
    </xf>
    <xf numFmtId="0" fontId="22" fillId="0" borderId="31" xfId="0" applyFont="1" applyFill="1" applyBorder="1" applyAlignment="1">
      <alignment horizontal="center" vertical="top"/>
    </xf>
    <xf numFmtId="0" fontId="22" fillId="0" borderId="32" xfId="0" applyFont="1" applyFill="1" applyBorder="1" applyAlignment="1">
      <alignment horizontal="center" vertical="top"/>
    </xf>
    <xf numFmtId="0" fontId="22" fillId="11" borderId="20" xfId="0" applyFont="1" applyFill="1" applyBorder="1" applyAlignment="1">
      <alignment horizontal="center" vertical="top"/>
    </xf>
    <xf numFmtId="0" fontId="22" fillId="11" borderId="21" xfId="0" applyFont="1" applyFill="1" applyBorder="1" applyAlignment="1">
      <alignment horizontal="center" vertical="top"/>
    </xf>
    <xf numFmtId="9" fontId="22" fillId="11" borderId="22" xfId="3" applyFont="1" applyFill="1" applyBorder="1" applyAlignment="1">
      <alignment horizontal="center" vertical="top"/>
    </xf>
    <xf numFmtId="164" fontId="22" fillId="11" borderId="20" xfId="0" applyNumberFormat="1" applyFont="1" applyFill="1" applyBorder="1" applyAlignment="1">
      <alignment horizontal="center" vertical="top"/>
    </xf>
    <xf numFmtId="164" fontId="22" fillId="11" borderId="30" xfId="0" applyNumberFormat="1" applyFont="1" applyFill="1" applyBorder="1" applyAlignment="1">
      <alignment horizontal="center" vertical="top"/>
    </xf>
    <xf numFmtId="0" fontId="22" fillId="2" borderId="49" xfId="0" applyFont="1" applyFill="1" applyBorder="1" applyAlignment="1">
      <alignment horizontal="center" vertical="top"/>
    </xf>
    <xf numFmtId="0" fontId="22" fillId="11" borderId="30" xfId="0" applyFont="1" applyFill="1" applyBorder="1" applyAlignment="1">
      <alignment horizontal="center" vertical="top"/>
    </xf>
    <xf numFmtId="0" fontId="22" fillId="11" borderId="31" xfId="0" applyFont="1" applyFill="1" applyBorder="1" applyAlignment="1">
      <alignment horizontal="center" vertical="top"/>
    </xf>
    <xf numFmtId="9" fontId="22" fillId="11" borderId="32" xfId="3" applyFont="1" applyFill="1" applyBorder="1" applyAlignment="1">
      <alignment horizontal="center" vertical="top"/>
    </xf>
    <xf numFmtId="164" fontId="16" fillId="11" borderId="20" xfId="0" applyNumberFormat="1" applyFont="1" applyFill="1" applyBorder="1" applyAlignment="1">
      <alignment horizontal="center" vertical="top"/>
    </xf>
    <xf numFmtId="9" fontId="16" fillId="11" borderId="21" xfId="0" applyNumberFormat="1" applyFont="1" applyFill="1" applyBorder="1" applyAlignment="1">
      <alignment horizontal="center" vertical="top"/>
    </xf>
    <xf numFmtId="0" fontId="16" fillId="11" borderId="21" xfId="0" applyFont="1" applyFill="1" applyBorder="1" applyAlignment="1">
      <alignment horizontal="center" vertical="top"/>
    </xf>
    <xf numFmtId="0" fontId="16" fillId="11" borderId="22" xfId="0" applyFont="1" applyFill="1" applyBorder="1" applyAlignment="1">
      <alignment horizontal="center" vertical="top"/>
    </xf>
    <xf numFmtId="164" fontId="16" fillId="11" borderId="30" xfId="0" applyNumberFormat="1" applyFont="1" applyFill="1" applyBorder="1" applyAlignment="1">
      <alignment horizontal="center" vertical="top"/>
    </xf>
    <xf numFmtId="9" fontId="16" fillId="11" borderId="31" xfId="0" applyNumberFormat="1" applyFont="1" applyFill="1" applyBorder="1" applyAlignment="1">
      <alignment horizontal="center" vertical="top"/>
    </xf>
    <xf numFmtId="0" fontId="16" fillId="11" borderId="31" xfId="0" applyFont="1" applyFill="1" applyBorder="1" applyAlignment="1">
      <alignment horizontal="center" vertical="top"/>
    </xf>
    <xf numFmtId="0" fontId="16" fillId="11" borderId="32" xfId="0" applyFont="1" applyFill="1" applyBorder="1" applyAlignment="1">
      <alignment horizontal="center" vertical="top"/>
    </xf>
    <xf numFmtId="164" fontId="31" fillId="2" borderId="0" xfId="0" applyNumberFormat="1" applyFont="1" applyFill="1" applyAlignment="1">
      <alignment horizontal="center" vertical="top"/>
    </xf>
    <xf numFmtId="0" fontId="31" fillId="2" borderId="0" xfId="0" applyFont="1" applyFill="1" applyAlignment="1">
      <alignment vertical="top"/>
    </xf>
    <xf numFmtId="0" fontId="31" fillId="0" borderId="0" xfId="0" applyFont="1" applyAlignment="1">
      <alignment vertical="top"/>
    </xf>
    <xf numFmtId="0" fontId="32" fillId="2" borderId="0" xfId="0" applyFont="1" applyFill="1" applyAlignment="1">
      <alignment vertical="center"/>
    </xf>
    <xf numFmtId="0" fontId="33" fillId="2" borderId="0" xfId="0" applyFont="1" applyFill="1" applyAlignment="1">
      <alignment vertical="center"/>
    </xf>
    <xf numFmtId="0" fontId="31" fillId="0" borderId="0" xfId="0" applyFont="1" applyAlignment="1">
      <alignment horizontal="left" vertical="top"/>
    </xf>
    <xf numFmtId="164" fontId="31" fillId="2" borderId="0" xfId="0" applyNumberFormat="1" applyFont="1" applyFill="1" applyAlignment="1">
      <alignment horizontal="left" vertical="top"/>
    </xf>
    <xf numFmtId="0" fontId="31" fillId="2" borderId="0" xfId="0" applyFont="1" applyFill="1" applyAlignment="1">
      <alignment horizontal="left" vertical="top"/>
    </xf>
    <xf numFmtId="164" fontId="31" fillId="2" borderId="7" xfId="0" applyNumberFormat="1" applyFont="1" applyFill="1" applyBorder="1" applyAlignment="1">
      <alignment horizontal="left" vertical="top"/>
    </xf>
    <xf numFmtId="164" fontId="34" fillId="3" borderId="30" xfId="0" applyNumberFormat="1" applyFont="1" applyFill="1" applyBorder="1" applyAlignment="1">
      <alignment horizontal="left" vertical="top"/>
    </xf>
    <xf numFmtId="0" fontId="34" fillId="3" borderId="31" xfId="0" applyFont="1" applyFill="1" applyBorder="1" applyAlignment="1">
      <alignment vertical="top"/>
    </xf>
    <xf numFmtId="0" fontId="34" fillId="3" borderId="32" xfId="0" applyFont="1" applyFill="1" applyBorder="1" applyAlignment="1">
      <alignment horizontal="center" vertical="top"/>
    </xf>
    <xf numFmtId="164" fontId="31" fillId="2" borderId="20" xfId="0" applyNumberFormat="1" applyFont="1" applyFill="1" applyBorder="1" applyAlignment="1">
      <alignment horizontal="center" vertical="top"/>
    </xf>
    <xf numFmtId="0" fontId="31" fillId="4" borderId="34" xfId="0" applyFont="1" applyFill="1" applyBorder="1" applyAlignment="1">
      <alignment vertical="top"/>
    </xf>
    <xf numFmtId="0" fontId="31" fillId="0" borderId="34" xfId="0" applyFont="1" applyBorder="1" applyAlignment="1">
      <alignment horizontal="center" vertical="top"/>
    </xf>
    <xf numFmtId="164" fontId="31" fillId="11" borderId="20" xfId="0" applyNumberFormat="1" applyFont="1" applyFill="1" applyBorder="1" applyAlignment="1">
      <alignment horizontal="center" vertical="top"/>
    </xf>
    <xf numFmtId="164" fontId="31" fillId="2" borderId="35" xfId="0" applyNumberFormat="1" applyFont="1" applyFill="1" applyBorder="1" applyAlignment="1">
      <alignment horizontal="center" vertical="top"/>
    </xf>
    <xf numFmtId="0" fontId="31" fillId="0" borderId="45" xfId="0" applyFont="1" applyBorder="1" applyAlignment="1">
      <alignment horizontal="center" vertical="top"/>
    </xf>
    <xf numFmtId="164" fontId="31" fillId="11" borderId="49" xfId="0" applyNumberFormat="1" applyFont="1" applyFill="1" applyBorder="1" applyAlignment="1">
      <alignment horizontal="center" vertical="top"/>
    </xf>
    <xf numFmtId="0" fontId="31" fillId="0" borderId="52" xfId="0" applyFont="1" applyBorder="1" applyAlignment="1">
      <alignment horizontal="center" vertical="top"/>
    </xf>
    <xf numFmtId="164" fontId="31" fillId="11" borderId="36" xfId="0" applyNumberFormat="1" applyFont="1" applyFill="1" applyBorder="1" applyAlignment="1">
      <alignment horizontal="center" vertical="top"/>
    </xf>
    <xf numFmtId="164" fontId="31" fillId="0" borderId="0" xfId="0" applyNumberFormat="1" applyFont="1" applyAlignment="1">
      <alignment horizontal="center" vertical="top"/>
    </xf>
    <xf numFmtId="164" fontId="31" fillId="0" borderId="20" xfId="0" applyNumberFormat="1" applyFont="1" applyFill="1" applyBorder="1" applyAlignment="1">
      <alignment horizontal="center" vertical="top"/>
    </xf>
    <xf numFmtId="0" fontId="31" fillId="0" borderId="56" xfId="0" applyFont="1" applyBorder="1" applyAlignment="1">
      <alignment horizontal="center" vertical="top"/>
    </xf>
    <xf numFmtId="0" fontId="31" fillId="0" borderId="38" xfId="0" applyFont="1" applyBorder="1" applyAlignment="1">
      <alignment horizontal="center" vertical="top"/>
    </xf>
    <xf numFmtId="0" fontId="31" fillId="0" borderId="0" xfId="0" applyFont="1" applyFill="1" applyBorder="1" applyAlignment="1">
      <alignment vertical="top" wrapText="1"/>
    </xf>
    <xf numFmtId="0" fontId="31" fillId="0" borderId="0" xfId="0" applyFont="1" applyAlignment="1">
      <alignment vertical="top" wrapText="1"/>
    </xf>
    <xf numFmtId="0" fontId="32" fillId="2" borderId="0" xfId="0" applyFont="1" applyFill="1"/>
    <xf numFmtId="0" fontId="36" fillId="2" borderId="0" xfId="0" applyFont="1" applyFill="1" applyAlignment="1">
      <alignment vertical="top" wrapText="1"/>
    </xf>
    <xf numFmtId="0" fontId="36" fillId="2" borderId="0" xfId="0" applyFont="1" applyFill="1" applyAlignment="1">
      <alignment horizontal="center" vertical="top" wrapText="1"/>
    </xf>
    <xf numFmtId="0" fontId="36" fillId="0" borderId="0" xfId="0" applyFont="1" applyAlignment="1">
      <alignment vertical="top" wrapText="1"/>
    </xf>
    <xf numFmtId="164" fontId="37" fillId="2" borderId="0" xfId="0" applyNumberFormat="1" applyFont="1" applyFill="1" applyAlignment="1">
      <alignment horizontal="center" vertical="top"/>
    </xf>
    <xf numFmtId="0" fontId="37" fillId="2" borderId="0" xfId="0" applyFont="1" applyFill="1" applyAlignment="1">
      <alignment vertical="top"/>
    </xf>
    <xf numFmtId="0" fontId="37" fillId="0" borderId="0" xfId="0" applyFont="1" applyFill="1" applyAlignment="1">
      <alignment vertical="top"/>
    </xf>
    <xf numFmtId="0" fontId="37" fillId="0" borderId="0" xfId="0" applyFont="1" applyAlignment="1">
      <alignment vertical="top"/>
    </xf>
    <xf numFmtId="0" fontId="38" fillId="2" borderId="0" xfId="0" applyFont="1" applyFill="1" applyAlignment="1">
      <alignment vertical="center"/>
    </xf>
    <xf numFmtId="0" fontId="39" fillId="2" borderId="0" xfId="0" applyFont="1" applyFill="1" applyAlignment="1">
      <alignment vertical="center"/>
    </xf>
    <xf numFmtId="0" fontId="38" fillId="2" borderId="0" xfId="0" applyFont="1" applyFill="1"/>
    <xf numFmtId="0" fontId="36" fillId="2" borderId="0" xfId="0" applyFont="1" applyFill="1" applyAlignment="1">
      <alignment vertical="top"/>
    </xf>
    <xf numFmtId="0" fontId="40" fillId="12" borderId="10" xfId="0" applyFont="1" applyFill="1" applyBorder="1" applyAlignment="1">
      <alignment horizontal="center" vertical="top" wrapText="1"/>
    </xf>
    <xf numFmtId="0" fontId="40" fillId="13" borderId="10" xfId="0" applyFont="1" applyFill="1" applyBorder="1" applyAlignment="1">
      <alignment horizontal="center" vertical="center" wrapText="1"/>
    </xf>
    <xf numFmtId="0" fontId="40" fillId="13" borderId="10" xfId="0" applyFont="1" applyFill="1" applyBorder="1" applyAlignment="1">
      <alignment horizontal="center" vertical="top" wrapText="1"/>
    </xf>
    <xf numFmtId="0" fontId="40" fillId="14" borderId="10" xfId="0" applyFont="1" applyFill="1" applyBorder="1" applyAlignment="1">
      <alignment horizontal="center" vertical="top" wrapText="1"/>
    </xf>
    <xf numFmtId="0" fontId="40" fillId="13" borderId="11" xfId="0" applyFont="1" applyFill="1" applyBorder="1" applyAlignment="1">
      <alignment horizontal="center" vertical="center" wrapText="1"/>
    </xf>
    <xf numFmtId="0" fontId="41" fillId="7" borderId="10" xfId="0" applyFont="1" applyFill="1" applyBorder="1" applyAlignment="1">
      <alignment horizontal="center" vertical="top" wrapText="1"/>
    </xf>
    <xf numFmtId="0" fontId="36" fillId="0" borderId="0" xfId="0" applyFont="1" applyFill="1" applyAlignment="1">
      <alignment vertical="top" wrapText="1"/>
    </xf>
    <xf numFmtId="0" fontId="36" fillId="0"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36" fillId="2" borderId="13" xfId="0" applyFont="1" applyFill="1" applyBorder="1" applyAlignment="1">
      <alignment horizontal="left" vertical="top" wrapText="1"/>
    </xf>
    <xf numFmtId="0" fontId="36" fillId="2" borderId="23" xfId="0" applyFont="1" applyFill="1" applyBorder="1" applyAlignment="1">
      <alignment vertical="top" wrapText="1"/>
    </xf>
    <xf numFmtId="0" fontId="36" fillId="2" borderId="17" xfId="0" applyFont="1" applyFill="1" applyBorder="1" applyAlignment="1">
      <alignment horizontal="left" vertical="top" wrapText="1"/>
    </xf>
    <xf numFmtId="0" fontId="36" fillId="0" borderId="26" xfId="0" applyFont="1" applyFill="1" applyBorder="1" applyAlignment="1">
      <alignment vertical="top" wrapText="1"/>
    </xf>
    <xf numFmtId="0" fontId="36" fillId="2" borderId="18" xfId="0" quotePrefix="1" applyFont="1" applyFill="1" applyBorder="1" applyAlignment="1">
      <alignment horizontal="left" vertical="top" wrapText="1"/>
    </xf>
    <xf numFmtId="0" fontId="36" fillId="2" borderId="23" xfId="0" applyFont="1" applyFill="1" applyBorder="1" applyAlignment="1">
      <alignment horizontal="left" vertical="top" wrapText="1"/>
    </xf>
    <xf numFmtId="0" fontId="36" fillId="0" borderId="10" xfId="4" applyFont="1" applyFill="1" applyBorder="1" applyAlignment="1">
      <alignment vertical="top" wrapText="1"/>
    </xf>
    <xf numFmtId="0" fontId="36" fillId="0" borderId="17" xfId="4" applyFont="1" applyFill="1" applyBorder="1" applyAlignment="1">
      <alignment horizontal="left" vertical="top" wrapText="1"/>
    </xf>
    <xf numFmtId="0" fontId="36" fillId="0" borderId="23" xfId="0" applyFont="1" applyFill="1" applyBorder="1" applyAlignment="1">
      <alignment vertical="top" wrapText="1"/>
    </xf>
    <xf numFmtId="0" fontId="36" fillId="0" borderId="11" xfId="0" applyFont="1" applyFill="1" applyBorder="1" applyAlignment="1">
      <alignment horizontal="left" vertical="top" wrapText="1"/>
    </xf>
    <xf numFmtId="0" fontId="36" fillId="0" borderId="10" xfId="4" applyFont="1" applyFill="1" applyBorder="1" applyAlignment="1">
      <alignment horizontal="left" vertical="top" wrapText="1"/>
    </xf>
    <xf numFmtId="0" fontId="36" fillId="0" borderId="11" xfId="4" applyFont="1" applyFill="1" applyBorder="1" applyAlignment="1">
      <alignment horizontal="left" vertical="top" wrapText="1"/>
    </xf>
    <xf numFmtId="0" fontId="36" fillId="0" borderId="13" xfId="2" applyFont="1" applyFill="1" applyBorder="1" applyAlignment="1">
      <alignment horizontal="left" vertical="top" wrapText="1"/>
    </xf>
    <xf numFmtId="0" fontId="36" fillId="0" borderId="10" xfId="2" applyFont="1" applyFill="1" applyBorder="1" applyAlignment="1">
      <alignment horizontal="left" vertical="top" wrapText="1"/>
    </xf>
    <xf numFmtId="0" fontId="36" fillId="0" borderId="12" xfId="2" applyFont="1" applyFill="1" applyBorder="1" applyAlignment="1">
      <alignment vertical="top" wrapText="1"/>
    </xf>
    <xf numFmtId="0" fontId="36" fillId="0" borderId="13" xfId="2" applyFont="1" applyFill="1" applyBorder="1" applyAlignment="1">
      <alignment vertical="top" wrapText="1"/>
    </xf>
    <xf numFmtId="0" fontId="36" fillId="0" borderId="10" xfId="2" applyFont="1" applyFill="1" applyBorder="1" applyAlignment="1">
      <alignment vertical="top" wrapText="1"/>
    </xf>
    <xf numFmtId="0" fontId="36" fillId="0" borderId="10" xfId="0" applyFont="1" applyFill="1" applyBorder="1" applyAlignment="1">
      <alignment vertical="top" wrapText="1"/>
    </xf>
    <xf numFmtId="0" fontId="36" fillId="0" borderId="12" xfId="2" applyFont="1" applyFill="1" applyBorder="1" applyAlignment="1">
      <alignment horizontal="left" vertical="top" wrapText="1"/>
    </xf>
    <xf numFmtId="0" fontId="36" fillId="0" borderId="11" xfId="2" applyFont="1" applyFill="1" applyBorder="1" applyAlignment="1">
      <alignment vertical="top" wrapText="1"/>
    </xf>
    <xf numFmtId="0" fontId="36" fillId="2" borderId="10" xfId="2" applyFont="1" applyFill="1" applyBorder="1" applyAlignment="1">
      <alignment vertical="top" wrapText="1"/>
    </xf>
    <xf numFmtId="0" fontId="42" fillId="0" borderId="10"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2" borderId="10" xfId="0" applyFont="1" applyFill="1" applyBorder="1" applyAlignment="1">
      <alignment horizontal="left" vertical="top" wrapText="1"/>
    </xf>
    <xf numFmtId="0" fontId="36" fillId="0" borderId="13" xfId="0" applyFont="1" applyFill="1" applyBorder="1" applyAlignment="1">
      <alignment horizontal="center" vertical="top" wrapText="1"/>
    </xf>
    <xf numFmtId="0" fontId="36" fillId="2" borderId="13" xfId="2" applyFont="1" applyFill="1" applyBorder="1" applyAlignment="1">
      <alignment vertical="top" wrapText="1"/>
    </xf>
    <xf numFmtId="0" fontId="36" fillId="0" borderId="17" xfId="0" applyFont="1" applyFill="1" applyBorder="1" applyAlignment="1">
      <alignment horizontal="left" vertical="top" wrapText="1"/>
    </xf>
    <xf numFmtId="0" fontId="36" fillId="0" borderId="11" xfId="2" applyFont="1" applyFill="1" applyBorder="1" applyAlignment="1">
      <alignment horizontal="left" vertical="top" wrapText="1"/>
    </xf>
    <xf numFmtId="0" fontId="36" fillId="0" borderId="14" xfId="2" applyFont="1" applyFill="1" applyBorder="1" applyAlignment="1">
      <alignment vertical="top" wrapText="1"/>
    </xf>
    <xf numFmtId="0" fontId="36" fillId="0" borderId="0" xfId="0" applyFont="1" applyAlignment="1">
      <alignment horizontal="center" vertical="top" wrapText="1"/>
    </xf>
    <xf numFmtId="0" fontId="37" fillId="0" borderId="0" xfId="0" applyFont="1" applyFill="1" applyBorder="1" applyAlignment="1">
      <alignment vertical="top" wrapText="1"/>
    </xf>
    <xf numFmtId="0" fontId="37" fillId="0" borderId="0" xfId="0" applyFont="1" applyBorder="1" applyAlignment="1">
      <alignment vertical="top"/>
    </xf>
    <xf numFmtId="0" fontId="37" fillId="0" borderId="0" xfId="0" applyFont="1" applyAlignment="1">
      <alignment horizontal="center" vertical="top"/>
    </xf>
    <xf numFmtId="0" fontId="37" fillId="0" borderId="0" xfId="0" applyFont="1" applyFill="1" applyAlignment="1">
      <alignment vertical="top" wrapText="1"/>
    </xf>
    <xf numFmtId="0" fontId="37" fillId="0" borderId="0" xfId="0" applyFont="1" applyAlignment="1">
      <alignment vertical="top" wrapText="1"/>
    </xf>
    <xf numFmtId="0" fontId="36" fillId="2" borderId="10" xfId="0" applyFont="1" applyFill="1" applyBorder="1" applyAlignment="1">
      <alignment horizontal="center" vertical="top" wrapText="1"/>
    </xf>
    <xf numFmtId="0" fontId="5" fillId="0" borderId="22" xfId="0" applyFont="1" applyBorder="1" applyAlignment="1">
      <alignment horizontal="center" vertical="top"/>
    </xf>
    <xf numFmtId="0" fontId="5" fillId="0" borderId="34" xfId="0" applyFont="1" applyBorder="1" applyAlignment="1">
      <alignment horizontal="center" vertical="top"/>
    </xf>
    <xf numFmtId="0" fontId="5" fillId="0" borderId="45" xfId="0" applyFont="1" applyBorder="1" applyAlignment="1">
      <alignment horizontal="center" vertical="top"/>
    </xf>
    <xf numFmtId="0" fontId="6" fillId="2" borderId="13" xfId="0"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10" xfId="0" applyFont="1" applyFill="1" applyBorder="1" applyAlignment="1">
      <alignment horizontal="left" vertical="top" wrapText="1"/>
    </xf>
    <xf numFmtId="0" fontId="44" fillId="2" borderId="0" xfId="0" applyFont="1" applyFill="1"/>
    <xf numFmtId="0" fontId="44" fillId="0" borderId="0" xfId="0" applyFont="1"/>
    <xf numFmtId="164" fontId="44" fillId="2" borderId="0" xfId="0" applyNumberFormat="1" applyFont="1" applyFill="1" applyAlignment="1">
      <alignment horizontal="center" vertical="top"/>
    </xf>
    <xf numFmtId="0" fontId="44" fillId="2" borderId="0" xfId="0" applyFont="1" applyFill="1" applyAlignment="1">
      <alignment vertical="top"/>
    </xf>
    <xf numFmtId="0" fontId="44" fillId="0" borderId="0" xfId="0" applyFont="1" applyAlignment="1">
      <alignment vertical="top"/>
    </xf>
    <xf numFmtId="0" fontId="45" fillId="2" borderId="0" xfId="0" applyFont="1" applyFill="1" applyAlignment="1">
      <alignment vertical="center"/>
    </xf>
    <xf numFmtId="0" fontId="46" fillId="2" borderId="0" xfId="0" applyFont="1" applyFill="1" applyAlignment="1">
      <alignment vertical="center"/>
    </xf>
    <xf numFmtId="0" fontId="47" fillId="2" borderId="0" xfId="0" applyFont="1" applyFill="1" applyAlignment="1">
      <alignment vertical="center"/>
    </xf>
    <xf numFmtId="0" fontId="47" fillId="2" borderId="0" xfId="0" applyFont="1" applyFill="1"/>
    <xf numFmtId="0" fontId="44" fillId="0" borderId="0" xfId="0" applyFont="1" applyAlignment="1">
      <alignment horizontal="center" vertical="top"/>
    </xf>
    <xf numFmtId="0" fontId="44" fillId="0" borderId="0" xfId="0" applyFont="1" applyFill="1" applyBorder="1"/>
    <xf numFmtId="0" fontId="44" fillId="2" borderId="0" xfId="0" applyFont="1" applyFill="1" applyBorder="1" applyAlignment="1">
      <alignment horizontal="left"/>
    </xf>
    <xf numFmtId="0" fontId="44" fillId="0" borderId="0" xfId="0" applyFont="1" applyFill="1"/>
    <xf numFmtId="0" fontId="44" fillId="2" borderId="7" xfId="0" applyFont="1" applyFill="1" applyBorder="1" applyAlignment="1">
      <alignment horizontal="left" vertical="top"/>
    </xf>
    <xf numFmtId="0" fontId="44" fillId="2" borderId="0" xfId="0" applyFont="1" applyFill="1" applyBorder="1" applyAlignment="1">
      <alignment horizontal="left" wrapText="1"/>
    </xf>
    <xf numFmtId="0" fontId="44" fillId="2" borderId="0" xfId="0" applyFont="1" applyFill="1" applyBorder="1" applyAlignment="1">
      <alignment horizontal="left" vertical="top"/>
    </xf>
    <xf numFmtId="0" fontId="44" fillId="2" borderId="0" xfId="0" applyFont="1" applyFill="1" applyBorder="1" applyAlignment="1">
      <alignment horizontal="right" vertical="top"/>
    </xf>
    <xf numFmtId="0" fontId="50" fillId="3" borderId="27" xfId="0" applyFont="1" applyFill="1" applyBorder="1" applyAlignment="1">
      <alignment horizontal="center" vertical="top"/>
    </xf>
    <xf numFmtId="0" fontId="50" fillId="3" borderId="28" xfId="0" applyFont="1" applyFill="1" applyBorder="1" applyAlignment="1">
      <alignment horizontal="center" vertical="top"/>
    </xf>
    <xf numFmtId="0" fontId="50" fillId="3" borderId="30" xfId="0" applyFont="1" applyFill="1" applyBorder="1" applyAlignment="1">
      <alignment horizontal="center" vertical="top" wrapText="1"/>
    </xf>
    <xf numFmtId="0" fontId="50" fillId="3" borderId="31" xfId="0" applyFont="1" applyFill="1" applyBorder="1" applyAlignment="1">
      <alignment horizontal="center" vertical="top" wrapText="1"/>
    </xf>
    <xf numFmtId="0" fontId="50" fillId="3" borderId="32" xfId="0" applyFont="1" applyFill="1" applyBorder="1" applyAlignment="1">
      <alignment horizontal="center" vertical="top" wrapText="1"/>
    </xf>
    <xf numFmtId="0" fontId="44" fillId="0" borderId="53" xfId="0" applyFont="1" applyBorder="1" applyAlignment="1">
      <alignment horizontal="center" vertical="top"/>
    </xf>
    <xf numFmtId="0" fontId="44" fillId="0" borderId="52" xfId="0" applyFont="1" applyBorder="1" applyAlignment="1">
      <alignment horizontal="center" vertical="top"/>
    </xf>
    <xf numFmtId="0" fontId="44" fillId="9" borderId="2" xfId="0" applyFont="1" applyFill="1" applyBorder="1" applyAlignment="1">
      <alignment horizontal="center" vertical="top"/>
    </xf>
    <xf numFmtId="0" fontId="44" fillId="9" borderId="3" xfId="0" applyFont="1" applyFill="1" applyBorder="1" applyAlignment="1">
      <alignment horizontal="center" vertical="top"/>
    </xf>
    <xf numFmtId="164" fontId="44" fillId="2" borderId="20" xfId="0" applyNumberFormat="1" applyFont="1" applyFill="1" applyBorder="1" applyAlignment="1">
      <alignment horizontal="center" vertical="top"/>
    </xf>
    <xf numFmtId="0" fontId="44" fillId="0" borderId="27" xfId="0" applyFont="1" applyFill="1" applyBorder="1" applyAlignment="1">
      <alignment horizontal="center" vertical="top"/>
    </xf>
    <xf numFmtId="0" fontId="44" fillId="0" borderId="28" xfId="0" applyFont="1" applyFill="1" applyBorder="1" applyAlignment="1">
      <alignment horizontal="center" vertical="top"/>
    </xf>
    <xf numFmtId="0" fontId="44" fillId="2" borderId="20" xfId="0" applyFont="1" applyFill="1" applyBorder="1" applyAlignment="1">
      <alignment horizontal="center" vertical="top"/>
    </xf>
    <xf numFmtId="0" fontId="44" fillId="2" borderId="21" xfId="0" applyFont="1" applyFill="1" applyBorder="1" applyAlignment="1">
      <alignment horizontal="center" vertical="top"/>
    </xf>
    <xf numFmtId="9" fontId="44" fillId="2" borderId="22" xfId="3" applyFont="1" applyFill="1" applyBorder="1" applyAlignment="1">
      <alignment horizontal="center" vertical="top"/>
    </xf>
    <xf numFmtId="0" fontId="44" fillId="0" borderId="10" xfId="0" applyFont="1" applyFill="1" applyBorder="1" applyAlignment="1">
      <alignment horizontal="center" vertical="top"/>
    </xf>
    <xf numFmtId="0" fontId="44" fillId="0" borderId="34" xfId="0" applyFont="1" applyFill="1" applyBorder="1" applyAlignment="1">
      <alignment horizontal="center" vertical="top"/>
    </xf>
    <xf numFmtId="0" fontId="44" fillId="2" borderId="49" xfId="0" applyFont="1" applyFill="1" applyBorder="1" applyAlignment="1">
      <alignment horizontal="center" vertical="top"/>
    </xf>
    <xf numFmtId="0" fontId="44" fillId="2" borderId="10" xfId="0" applyFont="1" applyFill="1" applyBorder="1" applyAlignment="1">
      <alignment horizontal="center" vertical="top"/>
    </xf>
    <xf numFmtId="9" fontId="44" fillId="2" borderId="34" xfId="3" applyFont="1" applyFill="1" applyBorder="1" applyAlignment="1">
      <alignment horizontal="center" vertical="top"/>
    </xf>
    <xf numFmtId="0" fontId="44" fillId="0" borderId="53" xfId="0" applyFont="1" applyFill="1" applyBorder="1" applyAlignment="1">
      <alignment horizontal="center" vertical="top"/>
    </xf>
    <xf numFmtId="0" fontId="44" fillId="0" borderId="52" xfId="0" applyFont="1" applyFill="1" applyBorder="1" applyAlignment="1">
      <alignment horizontal="center" vertical="top"/>
    </xf>
    <xf numFmtId="0" fontId="44" fillId="2" borderId="54" xfId="0" applyFont="1" applyFill="1" applyBorder="1" applyAlignment="1">
      <alignment horizontal="center" vertical="top"/>
    </xf>
    <xf numFmtId="0" fontId="44" fillId="2" borderId="53" xfId="0" applyFont="1" applyFill="1" applyBorder="1" applyAlignment="1">
      <alignment horizontal="center" vertical="top"/>
    </xf>
    <xf numFmtId="9" fontId="44" fillId="2" borderId="52" xfId="3" applyFont="1" applyFill="1" applyBorder="1" applyAlignment="1">
      <alignment horizontal="center" vertical="top"/>
    </xf>
    <xf numFmtId="0" fontId="44" fillId="0" borderId="17" xfId="0" applyFont="1" applyFill="1" applyBorder="1" applyAlignment="1">
      <alignment horizontal="center" vertical="top"/>
    </xf>
    <xf numFmtId="0" fontId="44" fillId="0" borderId="45" xfId="0" applyFont="1" applyFill="1" applyBorder="1" applyAlignment="1">
      <alignment horizontal="center" vertical="top"/>
    </xf>
    <xf numFmtId="0" fontId="44" fillId="4" borderId="11" xfId="0" applyFont="1" applyFill="1" applyBorder="1" applyAlignment="1">
      <alignment horizontal="center" vertical="top"/>
    </xf>
    <xf numFmtId="0" fontId="44" fillId="4" borderId="12" xfId="0" applyFont="1" applyFill="1" applyBorder="1" applyAlignment="1">
      <alignment horizontal="center" vertical="top"/>
    </xf>
    <xf numFmtId="0" fontId="44" fillId="4" borderId="56" xfId="0" applyFont="1" applyFill="1" applyBorder="1" applyAlignment="1">
      <alignment horizontal="center" vertical="top"/>
    </xf>
    <xf numFmtId="0" fontId="44" fillId="0" borderId="21" xfId="0" applyFont="1" applyFill="1" applyBorder="1" applyAlignment="1">
      <alignment horizontal="center" vertical="top"/>
    </xf>
    <xf numFmtId="0" fontId="44" fillId="0" borderId="22" xfId="0" applyFont="1" applyFill="1" applyBorder="1" applyAlignment="1">
      <alignment horizontal="center" vertical="top"/>
    </xf>
    <xf numFmtId="164" fontId="44" fillId="2" borderId="49" xfId="0" applyNumberFormat="1" applyFont="1" applyFill="1" applyBorder="1" applyAlignment="1">
      <alignment horizontal="center" vertical="top"/>
    </xf>
    <xf numFmtId="164" fontId="44" fillId="2" borderId="30" xfId="0" applyNumberFormat="1" applyFont="1" applyFill="1" applyBorder="1" applyAlignment="1">
      <alignment horizontal="center" vertical="top"/>
    </xf>
    <xf numFmtId="0" fontId="44" fillId="0" borderId="31" xfId="0" applyFont="1" applyFill="1" applyBorder="1" applyAlignment="1">
      <alignment horizontal="center" vertical="top"/>
    </xf>
    <xf numFmtId="0" fontId="44" fillId="0" borderId="32" xfId="0" applyFont="1" applyFill="1" applyBorder="1" applyAlignment="1">
      <alignment horizontal="center" vertical="top"/>
    </xf>
    <xf numFmtId="0" fontId="44" fillId="2" borderId="30" xfId="0" applyFont="1" applyFill="1" applyBorder="1" applyAlignment="1">
      <alignment horizontal="center" vertical="top"/>
    </xf>
    <xf numFmtId="0" fontId="44" fillId="2" borderId="31" xfId="0" applyFont="1" applyFill="1" applyBorder="1" applyAlignment="1">
      <alignment horizontal="center" vertical="top"/>
    </xf>
    <xf numFmtId="9" fontId="44" fillId="2" borderId="32" xfId="3" applyFont="1" applyFill="1" applyBorder="1" applyAlignment="1">
      <alignment horizontal="center" vertical="top"/>
    </xf>
    <xf numFmtId="0" fontId="44" fillId="2" borderId="33" xfId="0" applyFont="1" applyFill="1" applyBorder="1" applyAlignment="1">
      <alignment horizontal="center" vertical="top"/>
    </xf>
    <xf numFmtId="0" fontId="44" fillId="2" borderId="13" xfId="0" applyFont="1" applyFill="1" applyBorder="1" applyAlignment="1">
      <alignment horizontal="center" vertical="top"/>
    </xf>
    <xf numFmtId="164" fontId="44" fillId="2" borderId="54" xfId="0" applyNumberFormat="1" applyFont="1" applyFill="1" applyBorder="1" applyAlignment="1">
      <alignment horizontal="center" vertical="top"/>
    </xf>
    <xf numFmtId="0" fontId="51" fillId="8" borderId="8" xfId="0" applyFont="1" applyFill="1" applyBorder="1" applyAlignment="1">
      <alignment horizontal="center" vertical="top"/>
    </xf>
    <xf numFmtId="0" fontId="51" fillId="8" borderId="9" xfId="0" applyFont="1" applyFill="1" applyBorder="1" applyAlignment="1">
      <alignment horizontal="center" vertical="top"/>
    </xf>
    <xf numFmtId="164" fontId="44" fillId="2" borderId="29" xfId="0" applyNumberFormat="1" applyFont="1" applyFill="1" applyBorder="1" applyAlignment="1">
      <alignment horizontal="center" vertical="top"/>
    </xf>
    <xf numFmtId="0" fontId="44" fillId="0" borderId="20" xfId="0" applyFont="1" applyBorder="1" applyAlignment="1">
      <alignment horizontal="center" vertical="top"/>
    </xf>
    <xf numFmtId="0" fontId="44" fillId="0" borderId="21" xfId="0" applyFont="1" applyBorder="1" applyAlignment="1">
      <alignment horizontal="center" vertical="top"/>
    </xf>
    <xf numFmtId="9" fontId="44" fillId="0" borderId="22" xfId="3" applyFont="1" applyFill="1" applyBorder="1" applyAlignment="1">
      <alignment horizontal="center" vertical="top"/>
    </xf>
    <xf numFmtId="0" fontId="44" fillId="4" borderId="49" xfId="0" applyFont="1" applyFill="1" applyBorder="1" applyAlignment="1">
      <alignment horizontal="center" vertical="top"/>
    </xf>
    <xf numFmtId="0" fontId="44" fillId="4" borderId="10" xfId="0" applyFont="1" applyFill="1" applyBorder="1" applyAlignment="1">
      <alignment horizontal="center" vertical="top"/>
    </xf>
    <xf numFmtId="9" fontId="44" fillId="4" borderId="34" xfId="3" applyFont="1" applyFill="1" applyBorder="1" applyAlignment="1">
      <alignment horizontal="center" vertical="top"/>
    </xf>
    <xf numFmtId="0" fontId="44" fillId="2" borderId="29" xfId="0" applyFont="1" applyFill="1" applyBorder="1" applyAlignment="1">
      <alignment horizontal="center" vertical="top"/>
    </xf>
    <xf numFmtId="0" fontId="44" fillId="2" borderId="27" xfId="0" applyFont="1" applyFill="1" applyBorder="1" applyAlignment="1">
      <alignment horizontal="center" vertical="top"/>
    </xf>
    <xf numFmtId="9" fontId="44" fillId="2" borderId="28" xfId="3" applyFont="1" applyFill="1" applyBorder="1" applyAlignment="1">
      <alignment horizontal="center" vertical="top"/>
    </xf>
    <xf numFmtId="0" fontId="44" fillId="4" borderId="30" xfId="0" applyFont="1" applyFill="1" applyBorder="1" applyAlignment="1">
      <alignment horizontal="center" vertical="top"/>
    </xf>
    <xf numFmtId="0" fontId="44" fillId="4" borderId="31" xfId="0" applyFont="1" applyFill="1" applyBorder="1" applyAlignment="1">
      <alignment horizontal="center" vertical="top"/>
    </xf>
    <xf numFmtId="9" fontId="44" fillId="4" borderId="32" xfId="3" applyFont="1" applyFill="1" applyBorder="1" applyAlignment="1">
      <alignment horizontal="center" vertical="top"/>
    </xf>
    <xf numFmtId="0" fontId="44" fillId="0" borderId="30" xfId="0" applyFont="1" applyBorder="1" applyAlignment="1">
      <alignment horizontal="center" vertical="top"/>
    </xf>
    <xf numFmtId="0" fontId="44" fillId="0" borderId="31" xfId="0" applyFont="1" applyBorder="1" applyAlignment="1">
      <alignment horizontal="center" vertical="top"/>
    </xf>
    <xf numFmtId="9" fontId="44" fillId="0" borderId="32" xfId="3" applyFont="1" applyFill="1" applyBorder="1" applyAlignment="1">
      <alignment horizontal="center" vertical="top"/>
    </xf>
    <xf numFmtId="0" fontId="44" fillId="9" borderId="0" xfId="0" applyFont="1" applyFill="1" applyBorder="1" applyAlignment="1">
      <alignment horizontal="center" vertical="top"/>
    </xf>
    <xf numFmtId="0" fontId="44" fillId="9" borderId="40" xfId="0" applyFont="1" applyFill="1" applyBorder="1" applyAlignment="1">
      <alignment horizontal="center" vertical="top"/>
    </xf>
    <xf numFmtId="0" fontId="44" fillId="9" borderId="5" xfId="0" applyFont="1" applyFill="1" applyBorder="1" applyAlignment="1">
      <alignment horizontal="center" vertical="top"/>
    </xf>
    <xf numFmtId="0" fontId="44" fillId="9" borderId="6" xfId="0" applyFont="1" applyFill="1" applyBorder="1" applyAlignment="1">
      <alignment horizontal="center" vertical="top"/>
    </xf>
    <xf numFmtId="0" fontId="48" fillId="9" borderId="8" xfId="0" applyFont="1" applyFill="1" applyBorder="1" applyAlignment="1">
      <alignment horizontal="center" vertical="top"/>
    </xf>
    <xf numFmtId="0" fontId="48" fillId="9" borderId="9" xfId="0" applyFont="1" applyFill="1" applyBorder="1" applyAlignment="1">
      <alignment horizontal="center" vertical="top"/>
    </xf>
    <xf numFmtId="0" fontId="44" fillId="0" borderId="22" xfId="0" applyFont="1" applyBorder="1" applyAlignment="1">
      <alignment horizontal="center" vertical="top"/>
    </xf>
    <xf numFmtId="0" fontId="44" fillId="0" borderId="10" xfId="0" applyFont="1" applyBorder="1" applyAlignment="1">
      <alignment horizontal="left" vertical="top"/>
    </xf>
    <xf numFmtId="0" fontId="44" fillId="0" borderId="34" xfId="0" applyFont="1" applyBorder="1" applyAlignment="1">
      <alignment horizontal="left" vertical="top"/>
    </xf>
    <xf numFmtId="0" fontId="44" fillId="6" borderId="24" xfId="0" applyFont="1" applyFill="1" applyBorder="1" applyAlignment="1">
      <alignment horizontal="left" vertical="top" wrapText="1"/>
    </xf>
    <xf numFmtId="0" fontId="44" fillId="6" borderId="25" xfId="0" applyFont="1" applyFill="1" applyBorder="1" applyAlignment="1">
      <alignment horizontal="left" vertical="top" wrapText="1"/>
    </xf>
    <xf numFmtId="0" fontId="44" fillId="6" borderId="10" xfId="0" applyFont="1" applyFill="1" applyBorder="1" applyAlignment="1">
      <alignment horizontal="center" vertical="top"/>
    </xf>
    <xf numFmtId="0" fontId="44" fillId="0" borderId="10" xfId="0" applyFont="1" applyBorder="1" applyAlignment="1">
      <alignment horizontal="center" vertical="top"/>
    </xf>
    <xf numFmtId="0" fontId="44" fillId="0" borderId="34" xfId="0" applyFont="1" applyBorder="1" applyAlignment="1">
      <alignment horizontal="center" vertical="top"/>
    </xf>
    <xf numFmtId="0" fontId="44" fillId="10" borderId="5" xfId="0" applyFont="1" applyFill="1" applyBorder="1" applyAlignment="1">
      <alignment horizontal="center" vertical="top"/>
    </xf>
    <xf numFmtId="0" fontId="44" fillId="10" borderId="6" xfId="0" applyFont="1" applyFill="1" applyBorder="1" applyAlignment="1">
      <alignment horizontal="center" vertical="top"/>
    </xf>
    <xf numFmtId="0" fontId="44" fillId="6" borderId="12" xfId="0" applyFont="1" applyFill="1" applyBorder="1" applyAlignment="1">
      <alignment horizontal="left" vertical="top" wrapText="1"/>
    </xf>
    <xf numFmtId="0" fontId="44" fillId="6" borderId="55" xfId="0" applyFont="1" applyFill="1" applyBorder="1" applyAlignment="1">
      <alignment horizontal="left" vertical="top" wrapText="1"/>
    </xf>
    <xf numFmtId="0" fontId="44" fillId="4" borderId="54" xfId="0" applyFont="1" applyFill="1" applyBorder="1" applyAlignment="1">
      <alignment horizontal="center" vertical="top"/>
    </xf>
    <xf numFmtId="0" fontId="44" fillId="4" borderId="53" xfId="0" applyFont="1" applyFill="1" applyBorder="1" applyAlignment="1">
      <alignment horizontal="center" vertical="top"/>
    </xf>
    <xf numFmtId="9" fontId="44" fillId="4" borderId="52" xfId="3" applyFont="1" applyFill="1" applyBorder="1" applyAlignment="1">
      <alignment horizontal="center" vertical="top"/>
    </xf>
    <xf numFmtId="164" fontId="44" fillId="0" borderId="20" xfId="0" applyNumberFormat="1" applyFont="1" applyFill="1" applyBorder="1" applyAlignment="1">
      <alignment horizontal="center" vertical="top"/>
    </xf>
    <xf numFmtId="164" fontId="44" fillId="0" borderId="54" xfId="0" applyNumberFormat="1" applyFont="1" applyFill="1" applyBorder="1" applyAlignment="1">
      <alignment horizontal="center" vertical="top"/>
    </xf>
    <xf numFmtId="9" fontId="44" fillId="2" borderId="43" xfId="3" applyFont="1" applyFill="1" applyBorder="1" applyAlignment="1">
      <alignment horizontal="center" vertical="top"/>
    </xf>
    <xf numFmtId="0" fontId="44" fillId="4" borderId="52" xfId="0" applyFont="1" applyFill="1" applyBorder="1" applyAlignment="1">
      <alignment horizontal="center" vertical="top"/>
    </xf>
    <xf numFmtId="0" fontId="44" fillId="0" borderId="54" xfId="0" applyFont="1" applyFill="1" applyBorder="1" applyAlignment="1">
      <alignment horizontal="center" vertical="top"/>
    </xf>
    <xf numFmtId="0" fontId="44" fillId="0" borderId="0" xfId="0" applyFont="1" applyBorder="1" applyAlignment="1">
      <alignment horizontal="center" vertical="top"/>
    </xf>
    <xf numFmtId="0" fontId="6" fillId="0" borderId="10" xfId="2" applyFont="1" applyFill="1" applyBorder="1" applyAlignment="1">
      <alignment vertical="top" wrapText="1"/>
    </xf>
    <xf numFmtId="0" fontId="44" fillId="0" borderId="10" xfId="0" applyFont="1" applyFill="1" applyBorder="1" applyAlignment="1">
      <alignment horizontal="center" vertical="top"/>
    </xf>
    <xf numFmtId="0" fontId="44" fillId="2" borderId="10" xfId="0" applyFont="1" applyFill="1" applyBorder="1" applyAlignment="1">
      <alignment horizontal="center" vertical="top"/>
    </xf>
    <xf numFmtId="0" fontId="36" fillId="0" borderId="13" xfId="0" applyFont="1" applyFill="1" applyBorder="1" applyAlignment="1">
      <alignment horizontal="left" vertical="top" wrapText="1"/>
    </xf>
    <xf numFmtId="0" fontId="36" fillId="0" borderId="13" xfId="0" applyFont="1" applyFill="1" applyBorder="1" applyAlignment="1">
      <alignment horizontal="center" vertical="top" wrapText="1"/>
    </xf>
    <xf numFmtId="0" fontId="44" fillId="2" borderId="0" xfId="0" applyFont="1" applyFill="1" applyBorder="1"/>
    <xf numFmtId="0" fontId="48" fillId="2" borderId="0" xfId="0" applyFont="1" applyFill="1" applyBorder="1"/>
    <xf numFmtId="0" fontId="44" fillId="2" borderId="0" xfId="0" applyFont="1" applyFill="1" applyBorder="1" applyAlignment="1">
      <alignment horizontal="center" vertical="top"/>
    </xf>
    <xf numFmtId="0" fontId="44" fillId="2" borderId="0" xfId="0" applyFont="1" applyFill="1" applyAlignment="1">
      <alignment horizontal="center" vertical="top"/>
    </xf>
    <xf numFmtId="0" fontId="44" fillId="2" borderId="0" xfId="0" applyFont="1" applyFill="1" applyBorder="1" applyAlignment="1">
      <alignment horizontal="center" vertical="top" wrapText="1"/>
    </xf>
    <xf numFmtId="164" fontId="44" fillId="2" borderId="0" xfId="0" applyNumberFormat="1" applyFont="1" applyFill="1" applyBorder="1" applyAlignment="1">
      <alignment horizontal="center" vertical="top"/>
    </xf>
    <xf numFmtId="0" fontId="44" fillId="0" borderId="10" xfId="0" applyFont="1" applyBorder="1" applyAlignment="1">
      <alignment horizontal="center" vertical="top"/>
    </xf>
    <xf numFmtId="0" fontId="6" fillId="0" borderId="10" xfId="0" applyFont="1" applyFill="1" applyBorder="1" applyAlignment="1">
      <alignment vertical="top" wrapText="1"/>
    </xf>
    <xf numFmtId="0" fontId="6" fillId="2" borderId="10" xfId="0" applyFont="1" applyFill="1" applyBorder="1" applyAlignment="1">
      <alignment vertical="top" wrapText="1"/>
    </xf>
    <xf numFmtId="0" fontId="6" fillId="0" borderId="13"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11" xfId="2" applyFont="1" applyFill="1" applyBorder="1" applyAlignment="1">
      <alignment vertical="top" wrapText="1"/>
    </xf>
    <xf numFmtId="0" fontId="5" fillId="0" borderId="27" xfId="0" applyFont="1" applyFill="1" applyBorder="1" applyAlignment="1">
      <alignment horizontal="center" vertical="top"/>
    </xf>
    <xf numFmtId="0" fontId="6" fillId="2" borderId="10" xfId="2" applyFont="1" applyFill="1" applyBorder="1" applyAlignment="1">
      <alignment vertical="top" wrapText="1"/>
    </xf>
    <xf numFmtId="0" fontId="6" fillId="2" borderId="10" xfId="0" applyFont="1" applyFill="1" applyBorder="1" applyAlignment="1">
      <alignment horizontal="left" vertical="top" wrapText="1"/>
    </xf>
    <xf numFmtId="0" fontId="6" fillId="0" borderId="11" xfId="0" applyFont="1" applyFill="1" applyBorder="1" applyAlignment="1">
      <alignment horizontal="left" vertical="top" wrapText="1"/>
    </xf>
    <xf numFmtId="164" fontId="44" fillId="2" borderId="36" xfId="0" applyNumberFormat="1" applyFont="1" applyFill="1" applyBorder="1" applyAlignment="1">
      <alignment horizontal="center" vertical="top"/>
    </xf>
    <xf numFmtId="0" fontId="44" fillId="4" borderId="13" xfId="0" applyFont="1" applyFill="1" applyBorder="1" applyAlignment="1">
      <alignment horizontal="center" vertical="top"/>
    </xf>
    <xf numFmtId="164" fontId="44" fillId="2" borderId="49" xfId="0" applyNumberFormat="1" applyFont="1" applyFill="1" applyBorder="1" applyAlignment="1">
      <alignment horizontal="center" vertical="top"/>
    </xf>
    <xf numFmtId="164" fontId="44" fillId="2" borderId="50" xfId="0" applyNumberFormat="1" applyFont="1" applyFill="1" applyBorder="1" applyAlignment="1">
      <alignment horizontal="center" vertical="top"/>
    </xf>
    <xf numFmtId="0" fontId="44" fillId="9" borderId="8" xfId="0" applyFont="1" applyFill="1" applyBorder="1" applyAlignment="1">
      <alignment horizontal="center" vertical="top"/>
    </xf>
    <xf numFmtId="0" fontId="44" fillId="9" borderId="9" xfId="0" applyFont="1" applyFill="1" applyBorder="1" applyAlignment="1">
      <alignment horizontal="center" vertical="top"/>
    </xf>
    <xf numFmtId="0" fontId="44" fillId="4" borderId="49" xfId="0" applyFont="1" applyFill="1" applyBorder="1" applyAlignment="1">
      <alignment horizontal="center" vertical="top"/>
    </xf>
    <xf numFmtId="0" fontId="44" fillId="4" borderId="10" xfId="0" applyFont="1" applyFill="1" applyBorder="1" applyAlignment="1">
      <alignment horizontal="center" vertical="top"/>
    </xf>
    <xf numFmtId="0" fontId="44" fillId="4" borderId="34" xfId="0" applyFont="1" applyFill="1" applyBorder="1" applyAlignment="1">
      <alignment horizontal="center" vertical="top"/>
    </xf>
    <xf numFmtId="0" fontId="44" fillId="4" borderId="33" xfId="0" applyFont="1" applyFill="1" applyBorder="1" applyAlignment="1">
      <alignment horizontal="center" vertical="top"/>
    </xf>
    <xf numFmtId="0" fontId="44" fillId="4" borderId="43" xfId="0" applyFont="1" applyFill="1" applyBorder="1" applyAlignment="1">
      <alignment horizontal="center" vertical="top"/>
    </xf>
    <xf numFmtId="0" fontId="44" fillId="4" borderId="24" xfId="0" applyFont="1" applyFill="1" applyBorder="1" applyAlignment="1">
      <alignment horizontal="center" vertical="top"/>
    </xf>
    <xf numFmtId="0" fontId="44" fillId="4" borderId="48" xfId="0" applyFont="1" applyFill="1" applyBorder="1" applyAlignment="1">
      <alignment horizontal="center" vertical="top"/>
    </xf>
    <xf numFmtId="0" fontId="44" fillId="0" borderId="51" xfId="0" applyFont="1" applyFill="1" applyBorder="1" applyAlignment="1">
      <alignment horizontal="center" vertical="top"/>
    </xf>
    <xf numFmtId="0" fontId="44" fillId="0" borderId="46" xfId="0" applyFont="1" applyFill="1" applyBorder="1" applyAlignment="1">
      <alignment horizontal="center" vertical="top"/>
    </xf>
    <xf numFmtId="0" fontId="44" fillId="0" borderId="27" xfId="0" applyFont="1" applyFill="1" applyBorder="1" applyAlignment="1">
      <alignment horizontal="center" vertical="top"/>
    </xf>
    <xf numFmtId="0" fontId="44" fillId="0" borderId="28" xfId="0" applyFont="1" applyFill="1" applyBorder="1" applyAlignment="1">
      <alignment horizontal="center" vertical="top"/>
    </xf>
    <xf numFmtId="0" fontId="44" fillId="0" borderId="10" xfId="0" applyFont="1" applyFill="1" applyBorder="1" applyAlignment="1">
      <alignment horizontal="center" vertical="top"/>
    </xf>
    <xf numFmtId="0" fontId="44" fillId="0" borderId="17" xfId="0" applyFont="1" applyFill="1" applyBorder="1" applyAlignment="1">
      <alignment horizontal="center" vertical="top"/>
    </xf>
    <xf numFmtId="0" fontId="44" fillId="0" borderId="45" xfId="0" applyFont="1" applyFill="1" applyBorder="1" applyAlignment="1">
      <alignment horizontal="center" vertical="top"/>
    </xf>
    <xf numFmtId="164" fontId="44" fillId="2" borderId="29" xfId="0" applyNumberFormat="1" applyFont="1" applyFill="1" applyBorder="1" applyAlignment="1">
      <alignment horizontal="center" vertical="top"/>
    </xf>
    <xf numFmtId="164" fontId="44" fillId="0" borderId="29" xfId="0" applyNumberFormat="1" applyFont="1" applyFill="1" applyBorder="1" applyAlignment="1">
      <alignment horizontal="center" vertical="top"/>
    </xf>
    <xf numFmtId="9" fontId="44" fillId="0" borderId="52" xfId="3" applyFont="1" applyFill="1" applyBorder="1" applyAlignment="1">
      <alignment horizontal="center" vertical="top"/>
    </xf>
    <xf numFmtId="0" fontId="44" fillId="4" borderId="23" xfId="0" applyFont="1" applyFill="1" applyBorder="1" applyAlignment="1">
      <alignment horizontal="center" vertical="top"/>
    </xf>
    <xf numFmtId="0" fontId="44" fillId="4" borderId="65" xfId="0" applyFont="1" applyFill="1" applyBorder="1" applyAlignment="1">
      <alignment horizontal="center" vertical="top"/>
    </xf>
    <xf numFmtId="0" fontId="44" fillId="4" borderId="2" xfId="0" applyFont="1" applyFill="1" applyBorder="1" applyAlignment="1">
      <alignment horizontal="center" vertical="top"/>
    </xf>
    <xf numFmtId="0" fontId="44" fillId="4" borderId="3" xfId="0" applyFont="1" applyFill="1" applyBorder="1" applyAlignment="1">
      <alignment horizontal="center" vertical="top"/>
    </xf>
    <xf numFmtId="0" fontId="6" fillId="2" borderId="10" xfId="0" applyFont="1" applyFill="1" applyBorder="1" applyAlignment="1">
      <alignment horizontal="left" vertical="top" wrapText="1"/>
    </xf>
    <xf numFmtId="0" fontId="44" fillId="2" borderId="7" xfId="0" applyFont="1" applyFill="1" applyBorder="1"/>
    <xf numFmtId="0" fontId="44" fillId="2" borderId="8" xfId="0" applyFont="1" applyFill="1" applyBorder="1"/>
    <xf numFmtId="0" fontId="44" fillId="2" borderId="8" xfId="0" applyFont="1" applyFill="1" applyBorder="1" applyAlignment="1">
      <alignment horizontal="right"/>
    </xf>
    <xf numFmtId="0" fontId="44" fillId="0" borderId="32" xfId="0" applyFont="1" applyBorder="1" applyAlignment="1">
      <alignment horizontal="center" vertical="top"/>
    </xf>
    <xf numFmtId="164" fontId="44" fillId="11" borderId="54" xfId="0" applyNumberFormat="1" applyFont="1" applyFill="1" applyBorder="1" applyAlignment="1">
      <alignment horizontal="center" vertical="top"/>
    </xf>
    <xf numFmtId="164" fontId="44" fillId="11" borderId="20" xfId="0" applyNumberFormat="1" applyFont="1" applyFill="1" applyBorder="1" applyAlignment="1">
      <alignment horizontal="center" vertical="top"/>
    </xf>
    <xf numFmtId="164" fontId="44" fillId="11" borderId="30" xfId="0" applyNumberFormat="1" applyFont="1" applyFill="1" applyBorder="1" applyAlignment="1">
      <alignment horizontal="center" vertical="top"/>
    </xf>
    <xf numFmtId="0" fontId="44" fillId="11" borderId="31" xfId="0" applyFont="1" applyFill="1" applyBorder="1" applyAlignment="1">
      <alignment horizontal="center" vertical="top"/>
    </xf>
    <xf numFmtId="0" fontId="44" fillId="11" borderId="20" xfId="0" applyFont="1" applyFill="1" applyBorder="1" applyAlignment="1">
      <alignment horizontal="center" vertical="top"/>
    </xf>
    <xf numFmtId="0" fontId="44" fillId="11" borderId="21" xfId="0" applyFont="1" applyFill="1" applyBorder="1" applyAlignment="1">
      <alignment horizontal="center" vertical="top"/>
    </xf>
    <xf numFmtId="9" fontId="44" fillId="11" borderId="22" xfId="3" applyFont="1" applyFill="1" applyBorder="1" applyAlignment="1">
      <alignment horizontal="center" vertical="top"/>
    </xf>
    <xf numFmtId="0" fontId="44" fillId="11" borderId="30" xfId="0" applyFont="1" applyFill="1" applyBorder="1" applyAlignment="1">
      <alignment horizontal="center" vertical="top"/>
    </xf>
    <xf numFmtId="9" fontId="44" fillId="11" borderId="32" xfId="3" applyFont="1" applyFill="1" applyBorder="1" applyAlignment="1">
      <alignment horizontal="center" vertical="top"/>
    </xf>
    <xf numFmtId="0" fontId="44" fillId="11" borderId="49" xfId="0" applyFont="1" applyFill="1" applyBorder="1" applyAlignment="1">
      <alignment horizontal="center" vertical="top"/>
    </xf>
    <xf numFmtId="0" fontId="44" fillId="11" borderId="10" xfId="0" applyFont="1" applyFill="1" applyBorder="1" applyAlignment="1">
      <alignment horizontal="center" vertical="top"/>
    </xf>
    <xf numFmtId="9" fontId="44" fillId="11" borderId="34" xfId="3" applyFont="1" applyFill="1" applyBorder="1" applyAlignment="1">
      <alignment horizontal="center" vertical="top"/>
    </xf>
    <xf numFmtId="0" fontId="44" fillId="11" borderId="54" xfId="0" applyFont="1" applyFill="1" applyBorder="1" applyAlignment="1">
      <alignment horizontal="center" vertical="top"/>
    </xf>
    <xf numFmtId="0" fontId="44" fillId="11" borderId="53" xfId="0" applyFont="1" applyFill="1" applyBorder="1" applyAlignment="1">
      <alignment horizontal="center" vertical="top"/>
    </xf>
    <xf numFmtId="9" fontId="44" fillId="11" borderId="52" xfId="3" applyFont="1" applyFill="1" applyBorder="1" applyAlignment="1">
      <alignment horizontal="center" vertical="top"/>
    </xf>
    <xf numFmtId="164" fontId="44" fillId="11" borderId="50" xfId="0" applyNumberFormat="1" applyFont="1" applyFill="1" applyBorder="1" applyAlignment="1">
      <alignment horizontal="center" vertical="top"/>
    </xf>
    <xf numFmtId="0" fontId="44" fillId="11" borderId="29" xfId="0" applyFont="1" applyFill="1" applyBorder="1" applyAlignment="1">
      <alignment horizontal="center" vertical="top"/>
    </xf>
    <xf numFmtId="0" fontId="44" fillId="11" borderId="27" xfId="0" applyFont="1" applyFill="1" applyBorder="1" applyAlignment="1">
      <alignment horizontal="center" vertical="top"/>
    </xf>
    <xf numFmtId="9" fontId="44" fillId="11" borderId="28" xfId="3" applyFont="1" applyFill="1" applyBorder="1" applyAlignment="1">
      <alignment horizontal="center" vertical="top"/>
    </xf>
    <xf numFmtId="0" fontId="44" fillId="11" borderId="50" xfId="0" applyFont="1" applyFill="1" applyBorder="1" applyAlignment="1">
      <alignment horizontal="center" vertical="top"/>
    </xf>
    <xf numFmtId="0" fontId="44" fillId="11" borderId="51" xfId="0" applyFont="1" applyFill="1" applyBorder="1" applyAlignment="1">
      <alignment horizontal="center" vertical="top"/>
    </xf>
    <xf numFmtId="9" fontId="44" fillId="11" borderId="46" xfId="3" applyFont="1" applyFill="1" applyBorder="1" applyAlignment="1">
      <alignment horizontal="center" vertical="top"/>
    </xf>
    <xf numFmtId="0" fontId="44" fillId="11" borderId="13" xfId="0" applyFont="1" applyFill="1" applyBorder="1" applyAlignment="1">
      <alignment horizontal="center" vertical="top"/>
    </xf>
    <xf numFmtId="9" fontId="44" fillId="0" borderId="45" xfId="3" applyFont="1" applyFill="1" applyBorder="1" applyAlignment="1">
      <alignment horizontal="center" vertical="top"/>
    </xf>
    <xf numFmtId="0" fontId="44" fillId="0" borderId="17" xfId="0" applyFont="1" applyFill="1" applyBorder="1" applyAlignment="1">
      <alignment horizontal="center" vertical="top"/>
    </xf>
    <xf numFmtId="0" fontId="44" fillId="0" borderId="17" xfId="0" applyFont="1" applyBorder="1" applyAlignment="1">
      <alignment horizontal="center" vertical="top"/>
    </xf>
    <xf numFmtId="0" fontId="44" fillId="0" borderId="36" xfId="0" applyFont="1" applyBorder="1" applyAlignment="1">
      <alignment horizontal="center" vertical="top"/>
    </xf>
    <xf numFmtId="0" fontId="44" fillId="0" borderId="21" xfId="0" applyFont="1" applyFill="1" applyBorder="1" applyAlignment="1">
      <alignment horizontal="center" vertical="top"/>
    </xf>
    <xf numFmtId="0" fontId="44" fillId="0" borderId="53" xfId="0" applyFont="1" applyFill="1" applyBorder="1" applyAlignment="1">
      <alignment horizontal="center" vertical="top"/>
    </xf>
    <xf numFmtId="0" fontId="44" fillId="0" borderId="22" xfId="0" applyFont="1" applyFill="1" applyBorder="1" applyAlignment="1">
      <alignment horizontal="center" vertical="top"/>
    </xf>
    <xf numFmtId="0" fontId="44" fillId="0" borderId="52" xfId="0" applyFont="1" applyFill="1" applyBorder="1" applyAlignment="1">
      <alignment horizontal="center" vertical="top"/>
    </xf>
    <xf numFmtId="0" fontId="44" fillId="0" borderId="10" xfId="0" applyFont="1" applyFill="1" applyBorder="1" applyAlignment="1">
      <alignment horizontal="center" vertical="top"/>
    </xf>
    <xf numFmtId="0" fontId="44" fillId="0" borderId="34" xfId="0" applyFont="1" applyFill="1" applyBorder="1" applyAlignment="1">
      <alignment horizontal="center" vertical="top"/>
    </xf>
    <xf numFmtId="0" fontId="44" fillId="8" borderId="8" xfId="0" applyFont="1" applyFill="1" applyBorder="1" applyAlignment="1">
      <alignment horizontal="center" vertical="top"/>
    </xf>
    <xf numFmtId="0" fontId="44" fillId="8" borderId="9" xfId="0" applyFont="1" applyFill="1" applyBorder="1" applyAlignment="1">
      <alignment horizontal="center" vertical="top"/>
    </xf>
    <xf numFmtId="164" fontId="44" fillId="2" borderId="49" xfId="0" applyNumberFormat="1" applyFont="1" applyFill="1" applyBorder="1" applyAlignment="1">
      <alignment horizontal="center" vertical="top"/>
    </xf>
    <xf numFmtId="0" fontId="44" fillId="4" borderId="12" xfId="0" applyFont="1" applyFill="1" applyBorder="1" applyAlignment="1">
      <alignment horizontal="center" vertical="top"/>
    </xf>
    <xf numFmtId="0" fontId="44" fillId="4" borderId="56" xfId="0" applyFont="1" applyFill="1" applyBorder="1" applyAlignment="1">
      <alignment horizontal="center" vertical="top"/>
    </xf>
    <xf numFmtId="0" fontId="44" fillId="4" borderId="15" xfId="0" applyFont="1" applyFill="1" applyBorder="1" applyAlignment="1">
      <alignment horizontal="center" vertical="top"/>
    </xf>
    <xf numFmtId="0" fontId="44" fillId="4" borderId="38" xfId="0" applyFont="1" applyFill="1" applyBorder="1" applyAlignment="1">
      <alignment horizontal="center" vertical="top"/>
    </xf>
    <xf numFmtId="0" fontId="44" fillId="4" borderId="5" xfId="0" applyFont="1" applyFill="1" applyBorder="1" applyAlignment="1">
      <alignment horizontal="center" vertical="top"/>
    </xf>
    <xf numFmtId="0" fontId="44" fillId="4" borderId="6" xfId="0" applyFont="1" applyFill="1" applyBorder="1" applyAlignment="1">
      <alignment horizontal="center" vertical="top"/>
    </xf>
    <xf numFmtId="0" fontId="44" fillId="0" borderId="13" xfId="0" applyFont="1" applyBorder="1" applyAlignment="1">
      <alignment horizontal="center" vertical="top"/>
    </xf>
    <xf numFmtId="0" fontId="44" fillId="0" borderId="10" xfId="0" applyFont="1" applyFill="1" applyBorder="1" applyAlignment="1">
      <alignment horizontal="center" vertical="top" wrapText="1"/>
    </xf>
    <xf numFmtId="0" fontId="5" fillId="0" borderId="10" xfId="0" applyFont="1" applyBorder="1" applyAlignment="1">
      <alignment horizontal="left" vertical="top"/>
    </xf>
    <xf numFmtId="0" fontId="5" fillId="0" borderId="13" xfId="0" applyFont="1" applyBorder="1" applyAlignment="1">
      <alignment horizontal="left" vertical="top"/>
    </xf>
    <xf numFmtId="0" fontId="44" fillId="0" borderId="11" xfId="3" applyNumberFormat="1" applyFont="1" applyFill="1" applyBorder="1" applyAlignment="1">
      <alignment horizontal="center" vertical="top"/>
    </xf>
    <xf numFmtId="0" fontId="5" fillId="0" borderId="55" xfId="3" applyNumberFormat="1" applyFont="1" applyFill="1" applyBorder="1" applyAlignment="1">
      <alignment horizontal="left" vertical="top" wrapText="1"/>
    </xf>
    <xf numFmtId="0" fontId="22" fillId="2" borderId="7" xfId="0" applyFont="1" applyFill="1" applyBorder="1"/>
    <xf numFmtId="0" fontId="22" fillId="2" borderId="8" xfId="0" applyFont="1" applyFill="1" applyBorder="1"/>
    <xf numFmtId="0" fontId="22" fillId="4" borderId="12" xfId="0" applyFont="1" applyFill="1" applyBorder="1" applyAlignment="1">
      <alignment horizontal="center" vertical="top"/>
    </xf>
    <xf numFmtId="0" fontId="22" fillId="4" borderId="56" xfId="0" applyFont="1" applyFill="1" applyBorder="1" applyAlignment="1">
      <alignment horizontal="center" vertical="top"/>
    </xf>
    <xf numFmtId="0" fontId="44" fillId="11" borderId="10" xfId="0" applyFont="1" applyFill="1" applyBorder="1" applyAlignment="1">
      <alignment horizontal="center"/>
    </xf>
    <xf numFmtId="0" fontId="44" fillId="2" borderId="0" xfId="0" applyFont="1" applyFill="1" applyBorder="1" applyAlignment="1">
      <alignment horizontal="left" vertical="top" wrapText="1"/>
    </xf>
    <xf numFmtId="164" fontId="10" fillId="2" borderId="50" xfId="0" applyNumberFormat="1" applyFont="1" applyFill="1" applyBorder="1" applyAlignment="1">
      <alignment horizontal="center" vertical="top"/>
    </xf>
    <xf numFmtId="164" fontId="10" fillId="0" borderId="29" xfId="0" applyNumberFormat="1" applyFont="1" applyFill="1" applyBorder="1" applyAlignment="1">
      <alignment horizontal="center" vertical="top"/>
    </xf>
    <xf numFmtId="0" fontId="10" fillId="2" borderId="0" xfId="0" applyFont="1" applyFill="1" applyBorder="1" applyAlignment="1">
      <alignment horizontal="left" vertical="top" wrapText="1"/>
    </xf>
    <xf numFmtId="0" fontId="35" fillId="2" borderId="0" xfId="0" applyFont="1" applyFill="1"/>
    <xf numFmtId="0" fontId="31" fillId="2" borderId="0" xfId="0" applyFont="1" applyFill="1"/>
    <xf numFmtId="0" fontId="31" fillId="2" borderId="0" xfId="0" applyFont="1" applyFill="1" applyAlignment="1">
      <alignment horizontal="center" vertical="top"/>
    </xf>
    <xf numFmtId="0" fontId="22" fillId="2" borderId="0" xfId="0" applyFont="1" applyFill="1" applyAlignment="1">
      <alignment horizontal="center" vertical="top"/>
    </xf>
    <xf numFmtId="0" fontId="22" fillId="2" borderId="0" xfId="0" applyFont="1" applyFill="1" applyBorder="1" applyAlignment="1">
      <alignment vertical="top" wrapText="1"/>
    </xf>
    <xf numFmtId="0" fontId="29" fillId="2" borderId="0" xfId="0" applyFont="1" applyFill="1"/>
    <xf numFmtId="0" fontId="22" fillId="2" borderId="0" xfId="0" applyFont="1" applyFill="1" applyAlignment="1">
      <alignment vertical="top"/>
    </xf>
    <xf numFmtId="0" fontId="22" fillId="2" borderId="0" xfId="0" applyFont="1" applyFill="1" applyAlignment="1">
      <alignment vertical="top" wrapText="1"/>
    </xf>
    <xf numFmtId="0" fontId="8" fillId="2" borderId="0" xfId="0" applyFont="1" applyFill="1" applyBorder="1" applyAlignment="1">
      <alignment horizontal="left" vertical="top"/>
    </xf>
    <xf numFmtId="0" fontId="31" fillId="2" borderId="0" xfId="0" applyFont="1" applyFill="1" applyBorder="1" applyAlignment="1">
      <alignment horizontal="left" vertical="top"/>
    </xf>
    <xf numFmtId="0" fontId="22" fillId="2" borderId="0" xfId="0" applyFont="1" applyFill="1" applyBorder="1" applyAlignment="1">
      <alignment horizontal="center" vertical="top"/>
    </xf>
    <xf numFmtId="0" fontId="22" fillId="2" borderId="0" xfId="0" applyFont="1" applyFill="1" applyBorder="1" applyAlignment="1">
      <alignment horizontal="left"/>
    </xf>
    <xf numFmtId="0" fontId="22" fillId="2" borderId="0" xfId="0" applyFont="1" applyFill="1" applyBorder="1" applyAlignment="1">
      <alignment vertical="top"/>
    </xf>
    <xf numFmtId="0" fontId="22" fillId="2" borderId="0" xfId="0" applyFont="1" applyFill="1" applyBorder="1"/>
    <xf numFmtId="0" fontId="8" fillId="2" borderId="9" xfId="0" applyFont="1" applyFill="1" applyBorder="1" applyAlignment="1">
      <alignment horizontal="right"/>
    </xf>
    <xf numFmtId="0" fontId="21" fillId="2" borderId="0" xfId="0" applyFont="1" applyFill="1"/>
    <xf numFmtId="0" fontId="16" fillId="2" borderId="0" xfId="0" applyFont="1" applyFill="1" applyAlignment="1">
      <alignment vertical="top"/>
    </xf>
    <xf numFmtId="0" fontId="10" fillId="2" borderId="0" xfId="0" applyFont="1" applyFill="1" applyBorder="1" applyAlignment="1">
      <alignment vertical="top"/>
    </xf>
    <xf numFmtId="164" fontId="10" fillId="2" borderId="0" xfId="0" applyNumberFormat="1" applyFont="1" applyFill="1" applyBorder="1" applyAlignment="1">
      <alignment horizontal="center" vertical="top"/>
    </xf>
    <xf numFmtId="0" fontId="10" fillId="2" borderId="0" xfId="0" applyFont="1" applyFill="1" applyBorder="1" applyAlignment="1">
      <alignment horizontal="center" vertical="top"/>
    </xf>
    <xf numFmtId="9" fontId="10" fillId="2" borderId="0" xfId="0" applyNumberFormat="1" applyFont="1" applyFill="1" applyBorder="1" applyAlignment="1">
      <alignment horizontal="center" vertical="top"/>
    </xf>
    <xf numFmtId="164" fontId="10" fillId="11" borderId="20" xfId="0" applyNumberFormat="1" applyFont="1" applyFill="1" applyBorder="1" applyAlignment="1">
      <alignment horizontal="center" vertical="top"/>
    </xf>
    <xf numFmtId="9" fontId="10" fillId="11" borderId="21" xfId="0" applyNumberFormat="1" applyFont="1" applyFill="1" applyBorder="1" applyAlignment="1">
      <alignment horizontal="center" vertical="top"/>
    </xf>
    <xf numFmtId="0" fontId="10" fillId="11" borderId="21" xfId="0" applyFont="1" applyFill="1" applyBorder="1" applyAlignment="1">
      <alignment horizontal="center" vertical="top"/>
    </xf>
    <xf numFmtId="0" fontId="10" fillId="11" borderId="22" xfId="0" applyFont="1" applyFill="1" applyBorder="1" applyAlignment="1">
      <alignment horizontal="center" vertical="top"/>
    </xf>
    <xf numFmtId="0" fontId="10" fillId="11" borderId="10" xfId="0" applyFont="1" applyFill="1" applyBorder="1" applyAlignment="1">
      <alignment horizontal="center" vertical="top"/>
    </xf>
    <xf numFmtId="0" fontId="10" fillId="11" borderId="34" xfId="0" applyFont="1" applyFill="1" applyBorder="1" applyAlignment="1">
      <alignment horizontal="center" vertical="top"/>
    </xf>
    <xf numFmtId="9" fontId="10" fillId="11" borderId="53" xfId="0" applyNumberFormat="1" applyFont="1" applyFill="1" applyBorder="1" applyAlignment="1">
      <alignment horizontal="center" vertical="top"/>
    </xf>
    <xf numFmtId="0" fontId="10" fillId="11" borderId="53" xfId="0" applyFont="1" applyFill="1" applyBorder="1" applyAlignment="1">
      <alignment horizontal="center" vertical="top"/>
    </xf>
    <xf numFmtId="0" fontId="10" fillId="11" borderId="52" xfId="0" applyFont="1" applyFill="1" applyBorder="1" applyAlignment="1">
      <alignment horizontal="center" vertical="top"/>
    </xf>
    <xf numFmtId="164" fontId="10" fillId="11" borderId="35" xfId="0" applyNumberFormat="1" applyFont="1" applyFill="1" applyBorder="1" applyAlignment="1">
      <alignment horizontal="center" vertical="top"/>
    </xf>
    <xf numFmtId="9" fontId="10" fillId="11" borderId="10" xfId="3" applyFont="1" applyFill="1" applyBorder="1" applyAlignment="1">
      <alignment horizontal="center" vertical="top"/>
    </xf>
    <xf numFmtId="164" fontId="10" fillId="11" borderId="30" xfId="0" applyNumberFormat="1" applyFont="1" applyFill="1" applyBorder="1" applyAlignment="1">
      <alignment horizontal="center" vertical="top"/>
    </xf>
    <xf numFmtId="9" fontId="10" fillId="11" borderId="31" xfId="0" applyNumberFormat="1" applyFont="1" applyFill="1" applyBorder="1" applyAlignment="1">
      <alignment horizontal="center" vertical="top"/>
    </xf>
    <xf numFmtId="0" fontId="10" fillId="11" borderId="31" xfId="0" applyFont="1" applyFill="1" applyBorder="1" applyAlignment="1">
      <alignment horizontal="center" vertical="top"/>
    </xf>
    <xf numFmtId="0" fontId="10" fillId="11" borderId="32" xfId="0" applyFont="1" applyFill="1" applyBorder="1" applyAlignment="1">
      <alignment horizontal="center" vertical="top"/>
    </xf>
    <xf numFmtId="164" fontId="10" fillId="11" borderId="29" xfId="0" applyNumberFormat="1" applyFont="1" applyFill="1" applyBorder="1" applyAlignment="1">
      <alignment horizontal="center" vertical="top"/>
    </xf>
    <xf numFmtId="164" fontId="10" fillId="11" borderId="54" xfId="0" applyNumberFormat="1" applyFont="1" applyFill="1" applyBorder="1" applyAlignment="1">
      <alignment horizontal="center" vertical="top"/>
    </xf>
    <xf numFmtId="9" fontId="10" fillId="11" borderId="27" xfId="0" applyNumberFormat="1" applyFont="1" applyFill="1" applyBorder="1" applyAlignment="1">
      <alignment horizontal="center" vertical="top"/>
    </xf>
    <xf numFmtId="0" fontId="10" fillId="11" borderId="27" xfId="0" applyFont="1" applyFill="1" applyBorder="1" applyAlignment="1">
      <alignment horizontal="center" vertical="top"/>
    </xf>
    <xf numFmtId="0" fontId="10" fillId="11" borderId="28" xfId="0" applyFont="1" applyFill="1" applyBorder="1" applyAlignment="1">
      <alignment horizontal="center" vertical="top"/>
    </xf>
    <xf numFmtId="0" fontId="44" fillId="0" borderId="17" xfId="0" applyFont="1" applyBorder="1" applyAlignment="1">
      <alignment horizontal="center" vertical="top"/>
    </xf>
    <xf numFmtId="0" fontId="44" fillId="0" borderId="21" xfId="0" applyFont="1" applyFill="1" applyBorder="1" applyAlignment="1">
      <alignment horizontal="center" vertical="top"/>
    </xf>
    <xf numFmtId="0" fontId="44" fillId="0" borderId="13" xfId="0" applyFont="1" applyBorder="1" applyAlignment="1">
      <alignment horizontal="center" vertical="top"/>
    </xf>
    <xf numFmtId="0" fontId="44" fillId="0" borderId="22" xfId="0" applyFont="1" applyFill="1" applyBorder="1" applyAlignment="1">
      <alignment horizontal="center" vertical="top"/>
    </xf>
    <xf numFmtId="0" fontId="44" fillId="0" borderId="21" xfId="0" applyFont="1" applyBorder="1" applyAlignment="1">
      <alignment horizontal="center" vertical="top"/>
    </xf>
    <xf numFmtId="0" fontId="44" fillId="2" borderId="0" xfId="0" applyFont="1" applyFill="1" applyBorder="1" applyAlignment="1">
      <alignment horizontal="left" vertical="top" wrapText="1" indent="2"/>
    </xf>
    <xf numFmtId="0" fontId="16" fillId="2" borderId="0" xfId="0" applyFont="1" applyFill="1" applyAlignment="1">
      <alignment vertical="top"/>
    </xf>
    <xf numFmtId="0" fontId="16" fillId="2" borderId="0" xfId="0" applyFont="1" applyFill="1" applyAlignment="1">
      <alignment vertical="top" wrapText="1"/>
    </xf>
    <xf numFmtId="9" fontId="10" fillId="11" borderId="26" xfId="0" applyNumberFormat="1" applyFont="1" applyFill="1" applyBorder="1" applyAlignment="1">
      <alignment horizontal="center" vertical="top"/>
    </xf>
    <xf numFmtId="0" fontId="10" fillId="11" borderId="26" xfId="0" applyFont="1" applyFill="1" applyBorder="1" applyAlignment="1">
      <alignment horizontal="center" vertical="top"/>
    </xf>
    <xf numFmtId="0" fontId="10" fillId="11" borderId="44" xfId="0" applyFont="1" applyFill="1" applyBorder="1" applyAlignment="1">
      <alignment horizontal="center" vertical="top"/>
    </xf>
    <xf numFmtId="0" fontId="1" fillId="2" borderId="0" xfId="0" applyFont="1" applyFill="1"/>
    <xf numFmtId="0" fontId="44" fillId="0" borderId="16" xfId="0" applyFont="1" applyBorder="1" applyAlignment="1">
      <alignment horizontal="center" vertical="top"/>
    </xf>
    <xf numFmtId="0" fontId="44" fillId="0" borderId="17" xfId="0" applyFont="1" applyFill="1" applyBorder="1" applyAlignment="1">
      <alignment horizontal="center" vertical="top" wrapText="1"/>
    </xf>
    <xf numFmtId="0" fontId="44" fillId="0" borderId="21" xfId="0" applyFont="1" applyFill="1" applyBorder="1" applyAlignment="1">
      <alignment horizontal="center" vertical="top" wrapText="1"/>
    </xf>
    <xf numFmtId="0" fontId="44" fillId="11" borderId="20" xfId="0" applyFont="1" applyFill="1" applyBorder="1"/>
    <xf numFmtId="0" fontId="44" fillId="11" borderId="21" xfId="0" applyFont="1" applyFill="1" applyBorder="1" applyAlignment="1">
      <alignment horizontal="center"/>
    </xf>
    <xf numFmtId="0" fontId="44" fillId="11" borderId="22" xfId="0" applyFont="1" applyFill="1" applyBorder="1" applyAlignment="1">
      <alignment horizontal="center"/>
    </xf>
    <xf numFmtId="0" fontId="44" fillId="11" borderId="49" xfId="0" applyFont="1" applyFill="1" applyBorder="1"/>
    <xf numFmtId="0" fontId="44" fillId="11" borderId="34" xfId="0" applyFont="1" applyFill="1" applyBorder="1" applyAlignment="1">
      <alignment horizontal="center"/>
    </xf>
    <xf numFmtId="0" fontId="44" fillId="11" borderId="54" xfId="0" applyFont="1" applyFill="1" applyBorder="1"/>
    <xf numFmtId="0" fontId="44" fillId="11" borderId="53" xfId="0" applyFont="1" applyFill="1" applyBorder="1" applyAlignment="1">
      <alignment horizontal="center"/>
    </xf>
    <xf numFmtId="0" fontId="44" fillId="11" borderId="52" xfId="0" applyFont="1" applyFill="1" applyBorder="1" applyAlignment="1">
      <alignment horizontal="center"/>
    </xf>
    <xf numFmtId="0" fontId="44" fillId="0" borderId="13" xfId="0" applyFont="1" applyFill="1" applyBorder="1" applyAlignment="1">
      <alignment horizontal="center" vertical="top" wrapText="1"/>
    </xf>
    <xf numFmtId="0" fontId="8" fillId="0" borderId="20" xfId="0" applyFont="1" applyFill="1" applyBorder="1" applyAlignment="1">
      <alignment horizontal="left" vertical="top" wrapText="1"/>
    </xf>
    <xf numFmtId="0" fontId="8" fillId="0" borderId="54" xfId="0" applyFont="1" applyFill="1" applyBorder="1" applyAlignment="1">
      <alignment horizontal="left" vertical="top" wrapText="1"/>
    </xf>
    <xf numFmtId="9" fontId="44" fillId="0" borderId="53" xfId="3" applyFont="1" applyFill="1" applyBorder="1" applyAlignment="1">
      <alignment horizontal="center" vertical="top"/>
    </xf>
    <xf numFmtId="9" fontId="44" fillId="0" borderId="53" xfId="3" applyFont="1" applyFill="1" applyBorder="1" applyAlignment="1">
      <alignment horizontal="center" vertical="top" wrapText="1"/>
    </xf>
    <xf numFmtId="9" fontId="44" fillId="0" borderId="52" xfId="3" applyFont="1" applyFill="1" applyBorder="1" applyAlignment="1">
      <alignment horizontal="center" vertical="top" wrapText="1"/>
    </xf>
    <xf numFmtId="0" fontId="8" fillId="9" borderId="30" xfId="0" applyFont="1" applyFill="1" applyBorder="1" applyAlignment="1">
      <alignment horizontal="center" vertical="top"/>
    </xf>
    <xf numFmtId="0" fontId="8" fillId="9" borderId="31" xfId="0" applyFont="1" applyFill="1" applyBorder="1" applyAlignment="1">
      <alignment horizontal="center" vertical="top"/>
    </xf>
    <xf numFmtId="0" fontId="8" fillId="9" borderId="68" xfId="0" applyFont="1" applyFill="1" applyBorder="1" applyAlignment="1">
      <alignment horizontal="center" vertical="top"/>
    </xf>
    <xf numFmtId="0" fontId="8" fillId="9" borderId="31" xfId="0" applyFont="1" applyFill="1" applyBorder="1" applyAlignment="1">
      <alignment horizontal="center" vertical="top" wrapText="1"/>
    </xf>
    <xf numFmtId="0" fontId="8" fillId="9" borderId="32" xfId="0" applyFont="1" applyFill="1" applyBorder="1" applyAlignment="1">
      <alignment horizontal="center" vertical="top"/>
    </xf>
    <xf numFmtId="0" fontId="8" fillId="9" borderId="32" xfId="0" applyFont="1" applyFill="1" applyBorder="1" applyAlignment="1">
      <alignment horizontal="center" vertical="top" wrapText="1"/>
    </xf>
    <xf numFmtId="0" fontId="8" fillId="2" borderId="29" xfId="0" applyFont="1" applyFill="1" applyBorder="1" applyAlignment="1">
      <alignment horizontal="left" vertical="top"/>
    </xf>
    <xf numFmtId="0" fontId="5" fillId="0" borderId="67" xfId="3" applyNumberFormat="1" applyFont="1" applyFill="1" applyBorder="1" applyAlignment="1">
      <alignment horizontal="left" vertical="top" wrapText="1"/>
    </xf>
    <xf numFmtId="0" fontId="44" fillId="0" borderId="59" xfId="3" applyNumberFormat="1" applyFont="1" applyFill="1" applyBorder="1" applyAlignment="1">
      <alignment horizontal="center" vertical="top"/>
    </xf>
    <xf numFmtId="0" fontId="8" fillId="2" borderId="36" xfId="0" applyFont="1" applyFill="1" applyBorder="1" applyAlignment="1">
      <alignment horizontal="left" vertical="top"/>
    </xf>
    <xf numFmtId="0" fontId="8" fillId="2" borderId="33" xfId="0" applyFont="1" applyFill="1" applyBorder="1" applyAlignment="1">
      <alignment horizontal="left" vertical="top"/>
    </xf>
    <xf numFmtId="0" fontId="44" fillId="2" borderId="50" xfId="0" applyFont="1" applyFill="1" applyBorder="1" applyAlignment="1">
      <alignment horizontal="left" vertical="top"/>
    </xf>
    <xf numFmtId="0" fontId="5" fillId="0" borderId="60" xfId="3" applyNumberFormat="1" applyFont="1" applyFill="1" applyBorder="1" applyAlignment="1">
      <alignment horizontal="left" vertical="top" wrapText="1"/>
    </xf>
    <xf numFmtId="0" fontId="44" fillId="0" borderId="57" xfId="3" applyNumberFormat="1" applyFont="1" applyFill="1" applyBorder="1" applyAlignment="1">
      <alignment horizontal="center" vertical="top"/>
    </xf>
    <xf numFmtId="0" fontId="44" fillId="5" borderId="21" xfId="0" applyNumberFormat="1" applyFont="1" applyFill="1" applyBorder="1" applyAlignment="1">
      <alignment horizontal="center" vertical="top"/>
    </xf>
    <xf numFmtId="0" fontId="44" fillId="5" borderId="53" xfId="0" applyNumberFormat="1" applyFont="1" applyFill="1" applyBorder="1" applyAlignment="1">
      <alignment horizontal="center" vertical="top"/>
    </xf>
    <xf numFmtId="0" fontId="5" fillId="0" borderId="17" xfId="0" applyFont="1" applyBorder="1" applyAlignment="1">
      <alignment horizontal="left" vertical="top"/>
    </xf>
    <xf numFmtId="0" fontId="44" fillId="2" borderId="0" xfId="3" applyNumberFormat="1" applyFont="1" applyFill="1" applyBorder="1" applyAlignment="1">
      <alignment horizontal="center" vertical="top"/>
    </xf>
    <xf numFmtId="9" fontId="44" fillId="2" borderId="0" xfId="3" applyFont="1" applyFill="1" applyBorder="1" applyAlignment="1">
      <alignment horizontal="center" vertical="top"/>
    </xf>
    <xf numFmtId="0" fontId="44" fillId="2" borderId="0" xfId="0" applyNumberFormat="1" applyFont="1" applyFill="1" applyBorder="1" applyAlignment="1">
      <alignment horizontal="center" vertical="top"/>
    </xf>
    <xf numFmtId="9" fontId="44" fillId="2" borderId="0" xfId="3" applyFont="1" applyFill="1" applyBorder="1"/>
    <xf numFmtId="0" fontId="44" fillId="2" borderId="0" xfId="3" applyNumberFormat="1" applyFont="1" applyFill="1" applyBorder="1"/>
    <xf numFmtId="0" fontId="5" fillId="2" borderId="0" xfId="0" applyFont="1" applyFill="1" applyBorder="1" applyAlignment="1">
      <alignment horizontal="center" vertical="top" wrapText="1"/>
    </xf>
    <xf numFmtId="9" fontId="44" fillId="2" borderId="0" xfId="3" applyFont="1" applyFill="1" applyBorder="1" applyAlignment="1">
      <alignment horizontal="center" vertical="top" wrapText="1"/>
    </xf>
    <xf numFmtId="0" fontId="10" fillId="2" borderId="0" xfId="0" applyFont="1" applyFill="1" applyBorder="1"/>
    <xf numFmtId="9" fontId="8" fillId="5" borderId="20" xfId="3" applyFont="1" applyFill="1" applyBorder="1" applyAlignment="1">
      <alignment horizontal="left" vertical="top" wrapText="1"/>
    </xf>
    <xf numFmtId="9" fontId="8" fillId="5" borderId="54" xfId="3" applyFont="1" applyFill="1" applyBorder="1" applyAlignment="1">
      <alignment horizontal="left" vertical="top" wrapText="1"/>
    </xf>
    <xf numFmtId="0" fontId="8" fillId="11" borderId="33" xfId="0" applyFont="1" applyFill="1" applyBorder="1" applyAlignment="1">
      <alignment horizontal="left" vertical="top"/>
    </xf>
    <xf numFmtId="0" fontId="5" fillId="11" borderId="55" xfId="3" applyNumberFormat="1" applyFont="1" applyFill="1" applyBorder="1" applyAlignment="1">
      <alignment horizontal="left" vertical="top" wrapText="1"/>
    </xf>
    <xf numFmtId="0" fontId="44" fillId="11" borderId="11" xfId="3" applyNumberFormat="1" applyFont="1" applyFill="1" applyBorder="1" applyAlignment="1">
      <alignment horizontal="center" vertical="top"/>
    </xf>
    <xf numFmtId="0" fontId="8" fillId="11" borderId="36" xfId="0" applyFont="1" applyFill="1" applyBorder="1" applyAlignment="1">
      <alignment horizontal="left" vertical="top"/>
    </xf>
    <xf numFmtId="0" fontId="8" fillId="11" borderId="54" xfId="0" applyFont="1" applyFill="1" applyBorder="1" applyAlignment="1">
      <alignment horizontal="left" vertical="top" wrapText="1"/>
    </xf>
    <xf numFmtId="9" fontId="44" fillId="11" borderId="53" xfId="3" applyFont="1" applyFill="1" applyBorder="1" applyAlignment="1">
      <alignment horizontal="center" vertical="top"/>
    </xf>
    <xf numFmtId="0" fontId="8" fillId="5" borderId="71" xfId="0" applyFont="1" applyFill="1" applyBorder="1" applyAlignment="1">
      <alignment horizontal="center" vertical="top"/>
    </xf>
    <xf numFmtId="0" fontId="50" fillId="3" borderId="64" xfId="0" applyFont="1" applyFill="1" applyBorder="1" applyAlignment="1">
      <alignment horizontal="center" vertical="top"/>
    </xf>
    <xf numFmtId="0" fontId="44" fillId="0" borderId="67" xfId="0" applyFont="1" applyFill="1" applyBorder="1" applyAlignment="1">
      <alignment horizontal="center" vertical="top" wrapText="1"/>
    </xf>
    <xf numFmtId="0" fontId="44" fillId="0" borderId="55" xfId="0" applyFont="1" applyBorder="1" applyAlignment="1">
      <alignment horizontal="center" vertical="top"/>
    </xf>
    <xf numFmtId="0" fontId="8" fillId="2" borderId="71" xfId="0" applyFont="1" applyFill="1" applyBorder="1" applyAlignment="1">
      <alignment horizontal="left" vertical="top" wrapText="1"/>
    </xf>
    <xf numFmtId="0" fontId="44" fillId="0" borderId="22" xfId="0" applyFont="1" applyFill="1" applyBorder="1" applyAlignment="1">
      <alignment horizontal="center" vertical="top" wrapText="1"/>
    </xf>
    <xf numFmtId="0" fontId="44" fillId="0" borderId="43" xfId="0" applyFont="1" applyBorder="1" applyAlignment="1">
      <alignment horizontal="center" vertical="top"/>
    </xf>
    <xf numFmtId="0" fontId="44" fillId="2" borderId="68" xfId="0" applyFont="1" applyFill="1" applyBorder="1" applyAlignment="1">
      <alignment horizontal="center" vertical="top"/>
    </xf>
    <xf numFmtId="0" fontId="44" fillId="2" borderId="32" xfId="0" applyFont="1" applyFill="1" applyBorder="1" applyAlignment="1">
      <alignment horizontal="center" vertical="top"/>
    </xf>
    <xf numFmtId="0" fontId="8" fillId="11" borderId="71" xfId="0" applyFont="1" applyFill="1" applyBorder="1" applyAlignment="1">
      <alignment horizontal="left" vertical="top" wrapText="1"/>
    </xf>
    <xf numFmtId="0" fontId="44" fillId="11" borderId="68" xfId="0" applyFont="1" applyFill="1" applyBorder="1" applyAlignment="1">
      <alignment horizontal="center" vertical="top"/>
    </xf>
    <xf numFmtId="0" fontId="44" fillId="11" borderId="32" xfId="0" applyFont="1" applyFill="1" applyBorder="1" applyAlignment="1">
      <alignment horizontal="center" vertical="top"/>
    </xf>
    <xf numFmtId="0" fontId="14" fillId="3" borderId="1" xfId="0" applyFont="1" applyFill="1" applyBorder="1" applyAlignment="1">
      <alignment wrapText="1"/>
    </xf>
    <xf numFmtId="0" fontId="0" fillId="2" borderId="0" xfId="0" applyFill="1"/>
    <xf numFmtId="0" fontId="16" fillId="2" borderId="0" xfId="0" applyFont="1" applyFill="1" applyBorder="1" applyAlignment="1">
      <alignment vertical="top" wrapText="1"/>
    </xf>
    <xf numFmtId="0" fontId="8" fillId="2" borderId="0" xfId="0" applyFont="1" applyFill="1" applyBorder="1" applyAlignment="1">
      <alignment vertical="top" wrapText="1"/>
    </xf>
    <xf numFmtId="0" fontId="0" fillId="2" borderId="0" xfId="0" applyFill="1" applyBorder="1"/>
    <xf numFmtId="0" fontId="37" fillId="2" borderId="0" xfId="0" applyFont="1" applyFill="1" applyBorder="1" applyAlignment="1">
      <alignment vertical="top" wrapText="1"/>
    </xf>
    <xf numFmtId="0" fontId="43" fillId="2" borderId="0" xfId="0" applyFont="1" applyFill="1"/>
    <xf numFmtId="0" fontId="37" fillId="2" borderId="0" xfId="0" applyFont="1" applyFill="1"/>
    <xf numFmtId="0" fontId="37" fillId="2" borderId="0" xfId="0" applyFont="1" applyFill="1" applyAlignment="1">
      <alignment vertical="top" wrapText="1"/>
    </xf>
    <xf numFmtId="0" fontId="5" fillId="0" borderId="21" xfId="0" applyFont="1" applyFill="1" applyBorder="1" applyAlignment="1">
      <alignment horizontal="center" vertical="top"/>
    </xf>
    <xf numFmtId="0" fontId="5" fillId="0" borderId="27" xfId="0" applyFont="1" applyFill="1" applyBorder="1" applyAlignment="1">
      <alignment horizontal="center" vertical="top"/>
    </xf>
    <xf numFmtId="0" fontId="5" fillId="0" borderId="10" xfId="0" applyFont="1" applyFill="1" applyBorder="1" applyAlignment="1">
      <alignment horizontal="center" vertical="top"/>
    </xf>
    <xf numFmtId="0" fontId="5" fillId="0" borderId="34" xfId="0" applyFont="1" applyFill="1" applyBorder="1" applyAlignment="1">
      <alignment horizontal="center" vertical="top"/>
    </xf>
    <xf numFmtId="0" fontId="5" fillId="0" borderId="28" xfId="0" applyFont="1" applyFill="1" applyBorder="1" applyAlignment="1">
      <alignment horizontal="center" vertical="top"/>
    </xf>
    <xf numFmtId="0" fontId="44" fillId="15" borderId="0" xfId="0" applyFont="1" applyFill="1" applyBorder="1" applyAlignment="1">
      <alignment horizontal="center" vertical="top"/>
    </xf>
    <xf numFmtId="0" fontId="8" fillId="2" borderId="20" xfId="0" applyFont="1" applyFill="1" applyBorder="1" applyAlignment="1">
      <alignment horizontal="center" vertical="top" wrapText="1"/>
    </xf>
    <xf numFmtId="0" fontId="8" fillId="2" borderId="21" xfId="0" applyFont="1" applyFill="1" applyBorder="1" applyAlignment="1">
      <alignment horizontal="center" vertical="top" wrapText="1"/>
    </xf>
    <xf numFmtId="0" fontId="5" fillId="0" borderId="31" xfId="0" applyFont="1" applyFill="1" applyBorder="1" applyAlignment="1">
      <alignment horizontal="center" vertical="top"/>
    </xf>
    <xf numFmtId="0" fontId="8" fillId="11" borderId="20" xfId="0" applyFont="1" applyFill="1" applyBorder="1" applyAlignment="1">
      <alignment horizontal="center" vertical="top" wrapText="1"/>
    </xf>
    <xf numFmtId="0" fontId="8" fillId="11" borderId="21" xfId="0" applyFont="1" applyFill="1" applyBorder="1" applyAlignment="1">
      <alignment horizontal="center" vertical="top" wrapText="1"/>
    </xf>
    <xf numFmtId="0" fontId="5" fillId="11" borderId="54" xfId="0" applyFont="1" applyFill="1" applyBorder="1" applyAlignment="1">
      <alignment horizontal="center" vertical="top"/>
    </xf>
    <xf numFmtId="0" fontId="5" fillId="11" borderId="53" xfId="0" applyFont="1" applyFill="1" applyBorder="1" applyAlignment="1">
      <alignment horizontal="center" vertical="top"/>
    </xf>
    <xf numFmtId="0" fontId="10" fillId="2" borderId="34" xfId="0" applyNumberFormat="1" applyFont="1" applyFill="1" applyBorder="1" applyAlignment="1">
      <alignment horizontal="center" vertical="top"/>
    </xf>
    <xf numFmtId="0" fontId="10" fillId="2" borderId="52"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16" fillId="2" borderId="0" xfId="0" applyFont="1" applyFill="1" applyAlignment="1">
      <alignment vertical="top"/>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9" fontId="53" fillId="2" borderId="10" xfId="0" applyNumberFormat="1" applyFont="1" applyFill="1" applyBorder="1" applyAlignment="1">
      <alignment horizontal="center" vertical="top"/>
    </xf>
    <xf numFmtId="0" fontId="53" fillId="2" borderId="10" xfId="0" applyFont="1" applyFill="1" applyBorder="1" applyAlignment="1">
      <alignment horizontal="center" vertical="top"/>
    </xf>
    <xf numFmtId="0" fontId="53" fillId="2" borderId="34" xfId="0" applyFont="1" applyFill="1" applyBorder="1" applyAlignment="1">
      <alignment horizontal="center" vertical="top"/>
    </xf>
    <xf numFmtId="9" fontId="53" fillId="11" borderId="10" xfId="0" applyNumberFormat="1" applyFont="1" applyFill="1" applyBorder="1" applyAlignment="1">
      <alignment horizontal="center" vertical="top"/>
    </xf>
    <xf numFmtId="0" fontId="53" fillId="11" borderId="10" xfId="0" applyFont="1" applyFill="1" applyBorder="1" applyAlignment="1">
      <alignment horizontal="center" vertical="top"/>
    </xf>
    <xf numFmtId="0" fontId="53" fillId="11" borderId="34" xfId="0" applyFont="1" applyFill="1" applyBorder="1" applyAlignment="1">
      <alignment horizontal="center" vertical="top"/>
    </xf>
    <xf numFmtId="0" fontId="53" fillId="11" borderId="13" xfId="0" applyFont="1" applyFill="1" applyBorder="1" applyAlignment="1">
      <alignment horizontal="center" vertical="top"/>
    </xf>
    <xf numFmtId="0" fontId="53" fillId="11" borderId="43" xfId="0" applyFont="1" applyFill="1" applyBorder="1" applyAlignment="1">
      <alignment horizontal="center" vertical="top"/>
    </xf>
    <xf numFmtId="9" fontId="53" fillId="11" borderId="21" xfId="0" applyNumberFormat="1" applyFont="1" applyFill="1" applyBorder="1" applyAlignment="1">
      <alignment horizontal="center" vertical="top"/>
    </xf>
    <xf numFmtId="0" fontId="53" fillId="11" borderId="21" xfId="0" applyFont="1" applyFill="1" applyBorder="1" applyAlignment="1">
      <alignment horizontal="center" vertical="top"/>
    </xf>
    <xf numFmtId="0" fontId="53" fillId="11" borderId="22" xfId="0" applyFont="1" applyFill="1" applyBorder="1" applyAlignment="1">
      <alignment horizontal="center" vertical="top"/>
    </xf>
    <xf numFmtId="9" fontId="53" fillId="0" borderId="21" xfId="0" applyNumberFormat="1" applyFont="1" applyBorder="1" applyAlignment="1">
      <alignment horizontal="center" vertical="top"/>
    </xf>
    <xf numFmtId="0" fontId="53" fillId="0" borderId="21" xfId="0" applyFont="1" applyBorder="1" applyAlignment="1">
      <alignment horizontal="center" vertical="top"/>
    </xf>
    <xf numFmtId="0" fontId="53" fillId="0" borderId="22" xfId="0" applyFont="1" applyBorder="1" applyAlignment="1">
      <alignment horizontal="center" vertical="top"/>
    </xf>
    <xf numFmtId="9" fontId="53" fillId="0" borderId="10" xfId="0" applyNumberFormat="1" applyFont="1" applyFill="1" applyBorder="1" applyAlignment="1">
      <alignment horizontal="center" vertical="top"/>
    </xf>
    <xf numFmtId="0" fontId="53" fillId="0" borderId="10" xfId="0" applyFont="1" applyFill="1" applyBorder="1" applyAlignment="1">
      <alignment horizontal="center" vertical="top"/>
    </xf>
    <xf numFmtId="9" fontId="53" fillId="0" borderId="13" xfId="0" applyNumberFormat="1" applyFont="1" applyFill="1" applyBorder="1" applyAlignment="1">
      <alignment horizontal="center" vertical="top"/>
    </xf>
    <xf numFmtId="0" fontId="53" fillId="0" borderId="13" xfId="0" applyFont="1" applyFill="1" applyBorder="1" applyAlignment="1">
      <alignment horizontal="center" vertical="top"/>
    </xf>
    <xf numFmtId="9" fontId="53" fillId="2" borderId="10" xfId="3" applyFont="1" applyFill="1" applyBorder="1" applyAlignment="1">
      <alignment horizontal="center" vertical="top"/>
    </xf>
    <xf numFmtId="9" fontId="53" fillId="11" borderId="10" xfId="3" applyFont="1" applyFill="1" applyBorder="1" applyAlignment="1">
      <alignment horizontal="center" vertical="top"/>
    </xf>
    <xf numFmtId="9" fontId="53" fillId="11" borderId="53" xfId="3" applyFont="1" applyFill="1" applyBorder="1" applyAlignment="1">
      <alignment horizontal="center" vertical="top"/>
    </xf>
    <xf numFmtId="0" fontId="53" fillId="11" borderId="53" xfId="0" applyFont="1" applyFill="1" applyBorder="1" applyAlignment="1">
      <alignment horizontal="center" vertical="top"/>
    </xf>
    <xf numFmtId="0" fontId="53" fillId="11" borderId="52" xfId="0" applyFont="1" applyFill="1" applyBorder="1" applyAlignment="1">
      <alignment horizontal="center" vertical="top"/>
    </xf>
    <xf numFmtId="0" fontId="53" fillId="0" borderId="34" xfId="0" applyFont="1" applyFill="1" applyBorder="1" applyAlignment="1">
      <alignment horizontal="center" vertical="top"/>
    </xf>
    <xf numFmtId="9" fontId="53" fillId="2" borderId="53" xfId="0" applyNumberFormat="1" applyFont="1" applyFill="1" applyBorder="1" applyAlignment="1">
      <alignment horizontal="center" vertical="top"/>
    </xf>
    <xf numFmtId="0" fontId="53" fillId="2" borderId="53" xfId="0" applyFont="1" applyFill="1" applyBorder="1" applyAlignment="1">
      <alignment horizontal="center" vertical="top"/>
    </xf>
    <xf numFmtId="0" fontId="53" fillId="2" borderId="52" xfId="0" applyFont="1" applyFill="1" applyBorder="1" applyAlignment="1">
      <alignment horizontal="center" vertical="top"/>
    </xf>
    <xf numFmtId="9" fontId="53" fillId="11" borderId="13" xfId="3" applyFont="1" applyFill="1" applyBorder="1" applyAlignment="1">
      <alignment horizontal="center" vertical="top"/>
    </xf>
    <xf numFmtId="0" fontId="53" fillId="0" borderId="43" xfId="0" applyFont="1" applyFill="1" applyBorder="1" applyAlignment="1">
      <alignment horizontal="center" vertical="top"/>
    </xf>
    <xf numFmtId="0" fontId="6" fillId="0" borderId="12" xfId="2" applyFont="1" applyFill="1" applyBorder="1" applyAlignment="1">
      <alignment vertical="top" wrapText="1"/>
    </xf>
    <xf numFmtId="9" fontId="6"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6" fillId="0" borderId="34" xfId="0" applyNumberFormat="1" applyFont="1" applyFill="1" applyBorder="1" applyAlignment="1">
      <alignment horizontal="center" vertical="top"/>
    </xf>
    <xf numFmtId="9" fontId="6" fillId="0" borderId="13" xfId="0" applyNumberFormat="1" applyFont="1" applyFill="1" applyBorder="1" applyAlignment="1">
      <alignment horizontal="center" vertical="top"/>
    </xf>
    <xf numFmtId="0" fontId="6" fillId="0" borderId="13" xfId="0" applyFont="1" applyFill="1" applyBorder="1" applyAlignment="1">
      <alignment horizontal="center" vertical="top"/>
    </xf>
    <xf numFmtId="0" fontId="6" fillId="0" borderId="43"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2" borderId="14" xfId="0" applyFont="1" applyFill="1" applyBorder="1" applyAlignment="1">
      <alignment vertical="top" wrapText="1"/>
    </xf>
    <xf numFmtId="0" fontId="6" fillId="2" borderId="18" xfId="0" applyFont="1" applyFill="1" applyBorder="1" applyAlignment="1">
      <alignment vertical="top" wrapText="1"/>
    </xf>
    <xf numFmtId="0" fontId="31" fillId="0" borderId="34" xfId="0" applyFont="1" applyFill="1" applyBorder="1" applyAlignment="1">
      <alignment horizontal="center" vertical="top"/>
    </xf>
    <xf numFmtId="0" fontId="6" fillId="2" borderId="13" xfId="0" applyFont="1" applyFill="1" applyBorder="1" applyAlignment="1">
      <alignment vertical="top" wrapText="1"/>
    </xf>
    <xf numFmtId="0" fontId="6" fillId="2" borderId="15"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23" xfId="0" applyFont="1" applyFill="1" applyBorder="1" applyAlignment="1">
      <alignment horizontal="left" vertical="top" wrapText="1"/>
    </xf>
    <xf numFmtId="0" fontId="36" fillId="2"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horizontal="left" vertical="top" wrapText="1"/>
    </xf>
    <xf numFmtId="0" fontId="22" fillId="0" borderId="34" xfId="0" applyFont="1" applyBorder="1" applyAlignment="1">
      <alignment horizontal="left" vertical="top" wrapText="1"/>
    </xf>
    <xf numFmtId="164" fontId="22" fillId="2" borderId="33"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6" fillId="2" borderId="14" xfId="0" applyFont="1" applyFill="1" applyBorder="1" applyAlignment="1">
      <alignment horizontal="left" vertical="top" wrapText="1"/>
    </xf>
    <xf numFmtId="0" fontId="6" fillId="0" borderId="13" xfId="2" applyFont="1" applyFill="1" applyBorder="1" applyAlignment="1">
      <alignment vertical="top" wrapText="1"/>
    </xf>
    <xf numFmtId="0" fontId="6" fillId="0" borderId="10" xfId="0" applyFont="1" applyFill="1" applyBorder="1" applyAlignment="1">
      <alignment horizontal="center" vertical="top" wrapText="1"/>
    </xf>
    <xf numFmtId="164" fontId="44" fillId="2" borderId="33" xfId="0" applyNumberFormat="1" applyFont="1" applyFill="1" applyBorder="1" applyAlignment="1">
      <alignment horizontal="center" vertical="top"/>
    </xf>
    <xf numFmtId="0" fontId="44" fillId="0" borderId="44" xfId="0" applyFont="1" applyFill="1" applyBorder="1" applyAlignment="1">
      <alignment horizontal="center" vertical="top"/>
    </xf>
    <xf numFmtId="0" fontId="44" fillId="0" borderId="26" xfId="0" applyFont="1" applyFill="1" applyBorder="1" applyAlignment="1">
      <alignment horizontal="center" vertical="top"/>
    </xf>
    <xf numFmtId="0" fontId="44" fillId="0" borderId="22" xfId="0" applyFont="1" applyFill="1" applyBorder="1" applyAlignment="1">
      <alignment horizontal="center" vertical="top"/>
    </xf>
    <xf numFmtId="0" fontId="44" fillId="0" borderId="21" xfId="0" applyFont="1" applyFill="1" applyBorder="1" applyAlignment="1">
      <alignment horizontal="center" vertical="top"/>
    </xf>
    <xf numFmtId="0" fontId="5" fillId="0" borderId="21" xfId="0" applyFont="1" applyFill="1" applyBorder="1" applyAlignment="1">
      <alignment horizontal="center" vertical="top"/>
    </xf>
    <xf numFmtId="0" fontId="6" fillId="0" borderId="10" xfId="0" applyFont="1" applyFill="1" applyBorder="1" applyAlignment="1">
      <alignment horizontal="left" vertical="top" wrapText="1"/>
    </xf>
    <xf numFmtId="0" fontId="5" fillId="0" borderId="10" xfId="0" applyFont="1" applyBorder="1" applyAlignment="1">
      <alignment horizontal="left" vertical="top" wrapText="1"/>
    </xf>
    <xf numFmtId="164" fontId="44" fillId="0" borderId="30" xfId="0" applyNumberFormat="1" applyFont="1" applyFill="1" applyBorder="1" applyAlignment="1">
      <alignment horizontal="center" vertical="top"/>
    </xf>
    <xf numFmtId="164" fontId="10" fillId="0" borderId="30" xfId="0" applyNumberFormat="1" applyFont="1" applyFill="1" applyBorder="1" applyAlignment="1">
      <alignment horizontal="center" vertical="top"/>
    </xf>
    <xf numFmtId="9" fontId="10" fillId="0" borderId="31" xfId="0" applyNumberFormat="1" applyFont="1" applyFill="1" applyBorder="1" applyAlignment="1">
      <alignment horizontal="center" vertical="top"/>
    </xf>
    <xf numFmtId="0" fontId="10" fillId="0" borderId="31" xfId="0" applyFont="1" applyFill="1" applyBorder="1" applyAlignment="1">
      <alignment horizontal="center" vertical="top"/>
    </xf>
    <xf numFmtId="0" fontId="10" fillId="0" borderId="32" xfId="0" applyFont="1" applyFill="1" applyBorder="1" applyAlignment="1">
      <alignment horizontal="center" vertical="top"/>
    </xf>
    <xf numFmtId="0" fontId="5" fillId="0" borderId="26" xfId="0" applyFont="1" applyFill="1" applyBorder="1" applyAlignment="1">
      <alignment horizontal="center" vertical="top"/>
    </xf>
    <xf numFmtId="0" fontId="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36" fillId="0" borderId="11" xfId="0" applyFont="1" applyFill="1" applyBorder="1" applyAlignment="1">
      <alignment horizontal="left" vertical="top" wrapText="1"/>
    </xf>
    <xf numFmtId="0" fontId="44" fillId="2" borderId="28" xfId="3" applyNumberFormat="1" applyFont="1" applyFill="1" applyBorder="1" applyAlignment="1">
      <alignment horizontal="center" vertical="top"/>
    </xf>
    <xf numFmtId="0" fontId="44" fillId="2" borderId="45" xfId="3" applyNumberFormat="1" applyFont="1" applyFill="1" applyBorder="1" applyAlignment="1">
      <alignment horizontal="center" vertical="top"/>
    </xf>
    <xf numFmtId="0" fontId="44" fillId="11" borderId="43" xfId="3" applyNumberFormat="1" applyFont="1" applyFill="1" applyBorder="1" applyAlignment="1">
      <alignment horizontal="center" vertical="top"/>
    </xf>
    <xf numFmtId="0" fontId="44" fillId="11" borderId="45" xfId="3" applyNumberFormat="1" applyFont="1" applyFill="1" applyBorder="1" applyAlignment="1">
      <alignment horizontal="center" vertical="top"/>
    </xf>
    <xf numFmtId="0" fontId="44" fillId="2" borderId="43" xfId="3" applyNumberFormat="1" applyFont="1" applyFill="1" applyBorder="1" applyAlignment="1">
      <alignment horizontal="center" vertical="top"/>
    </xf>
    <xf numFmtId="0" fontId="44" fillId="2" borderId="46" xfId="3" applyNumberFormat="1" applyFont="1" applyFill="1" applyBorder="1" applyAlignment="1">
      <alignment horizontal="center" vertical="top"/>
    </xf>
    <xf numFmtId="0" fontId="44" fillId="4" borderId="22" xfId="0" applyNumberFormat="1" applyFont="1" applyFill="1" applyBorder="1" applyAlignment="1">
      <alignment horizontal="center" vertical="top"/>
    </xf>
    <xf numFmtId="0" fontId="44" fillId="4" borderId="52" xfId="0" applyNumberFormat="1" applyFont="1" applyFill="1" applyBorder="1" applyAlignment="1">
      <alignment horizontal="center" vertical="top"/>
    </xf>
    <xf numFmtId="0" fontId="5" fillId="2" borderId="0" xfId="0" applyFont="1" applyFill="1" applyAlignment="1">
      <alignment vertical="top" wrapText="1"/>
    </xf>
    <xf numFmtId="0" fontId="1" fillId="2" borderId="0" xfId="0" applyFont="1" applyFill="1"/>
    <xf numFmtId="0" fontId="30" fillId="2" borderId="0" xfId="1" quotePrefix="1" applyFont="1" applyFill="1"/>
    <xf numFmtId="0" fontId="30" fillId="2" borderId="0" xfId="1" applyFont="1" applyFill="1"/>
    <xf numFmtId="0" fontId="31" fillId="2" borderId="18"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40" xfId="0" applyFont="1" applyFill="1" applyBorder="1" applyAlignment="1">
      <alignment horizontal="left" vertical="top" wrapText="1"/>
    </xf>
    <xf numFmtId="0" fontId="31" fillId="2" borderId="41" xfId="0" applyFont="1" applyFill="1" applyBorder="1" applyAlignment="1">
      <alignment horizontal="left" vertical="top" wrapText="1"/>
    </xf>
    <xf numFmtId="0" fontId="31" fillId="2" borderId="5" xfId="0" applyFont="1" applyFill="1" applyBorder="1" applyAlignment="1">
      <alignment horizontal="left" vertical="top" wrapText="1"/>
    </xf>
    <xf numFmtId="0" fontId="31" fillId="2" borderId="6" xfId="0" applyFont="1" applyFill="1" applyBorder="1" applyAlignment="1">
      <alignment horizontal="left" vertical="top" wrapText="1"/>
    </xf>
    <xf numFmtId="0" fontId="5" fillId="2" borderId="14" xfId="0" applyFont="1" applyFill="1" applyBorder="1" applyAlignment="1">
      <alignment horizontal="left" vertical="top" wrapText="1"/>
    </xf>
    <xf numFmtId="0" fontId="31" fillId="2" borderId="15" xfId="0" applyFont="1" applyFill="1" applyBorder="1" applyAlignment="1">
      <alignment horizontal="left" vertical="top" wrapText="1"/>
    </xf>
    <xf numFmtId="0" fontId="31" fillId="2" borderId="38" xfId="0" applyFont="1" applyFill="1" applyBorder="1" applyAlignment="1">
      <alignment horizontal="left" vertical="top" wrapText="1"/>
    </xf>
    <xf numFmtId="0" fontId="31" fillId="11" borderId="18" xfId="0" applyFont="1" applyFill="1" applyBorder="1" applyAlignment="1">
      <alignment horizontal="left" vertical="top" wrapText="1"/>
    </xf>
    <xf numFmtId="0" fontId="31" fillId="11" borderId="0" xfId="0" applyFont="1" applyFill="1" applyBorder="1" applyAlignment="1">
      <alignment horizontal="left" vertical="top" wrapText="1"/>
    </xf>
    <xf numFmtId="0" fontId="31" fillId="11" borderId="40" xfId="0" applyFont="1" applyFill="1" applyBorder="1" applyAlignment="1">
      <alignment horizontal="left" vertical="top" wrapText="1"/>
    </xf>
    <xf numFmtId="0" fontId="31" fillId="11" borderId="41" xfId="0" applyFont="1" applyFill="1" applyBorder="1" applyAlignment="1">
      <alignment horizontal="left" vertical="top" wrapText="1"/>
    </xf>
    <xf numFmtId="0" fontId="31" fillId="11" borderId="5" xfId="0" applyFont="1" applyFill="1" applyBorder="1" applyAlignment="1">
      <alignment horizontal="left" vertical="top" wrapText="1"/>
    </xf>
    <xf numFmtId="0" fontId="31" fillId="11" borderId="6" xfId="0" applyFont="1" applyFill="1" applyBorder="1" applyAlignment="1">
      <alignment horizontal="left" vertical="top" wrapText="1"/>
    </xf>
    <xf numFmtId="164" fontId="34" fillId="8" borderId="7" xfId="0" applyNumberFormat="1" applyFont="1" applyFill="1" applyBorder="1" applyAlignment="1">
      <alignment horizontal="left" vertical="top"/>
    </xf>
    <xf numFmtId="164" fontId="34" fillId="8" borderId="8" xfId="0" applyNumberFormat="1" applyFont="1" applyFill="1" applyBorder="1" applyAlignment="1">
      <alignment horizontal="left" vertical="top"/>
    </xf>
    <xf numFmtId="164" fontId="34" fillId="8" borderId="9" xfId="0" applyNumberFormat="1" applyFont="1" applyFill="1" applyBorder="1" applyAlignment="1">
      <alignment horizontal="left" vertical="top"/>
    </xf>
    <xf numFmtId="164" fontId="31" fillId="2" borderId="49" xfId="0" applyNumberFormat="1" applyFont="1" applyFill="1" applyBorder="1" applyAlignment="1">
      <alignment horizontal="center" vertical="top"/>
    </xf>
    <xf numFmtId="164" fontId="31" fillId="11" borderId="49" xfId="0" applyNumberFormat="1" applyFont="1" applyFill="1" applyBorder="1" applyAlignment="1">
      <alignment horizontal="center" vertical="top"/>
    </xf>
    <xf numFmtId="0" fontId="31" fillId="2" borderId="21" xfId="0" applyFont="1" applyFill="1" applyBorder="1" applyAlignment="1">
      <alignment horizontal="left" vertical="top" wrapText="1"/>
    </xf>
    <xf numFmtId="0" fontId="31" fillId="2" borderId="10" xfId="0" applyFont="1" applyFill="1" applyBorder="1" applyAlignment="1">
      <alignment horizontal="left" vertical="top" wrapText="1"/>
    </xf>
    <xf numFmtId="164" fontId="31" fillId="2" borderId="37" xfId="0" applyNumberFormat="1" applyFont="1" applyFill="1" applyBorder="1" applyAlignment="1">
      <alignment horizontal="center" vertical="top"/>
    </xf>
    <xf numFmtId="164" fontId="31" fillId="2" borderId="39" xfId="0" applyNumberFormat="1" applyFont="1" applyFill="1" applyBorder="1" applyAlignment="1">
      <alignment horizontal="center" vertical="top"/>
    </xf>
    <xf numFmtId="164" fontId="31" fillId="2" borderId="4" xfId="0" applyNumberFormat="1" applyFont="1" applyFill="1" applyBorder="1" applyAlignment="1">
      <alignment horizontal="center" vertical="top"/>
    </xf>
    <xf numFmtId="0" fontId="31" fillId="11" borderId="21" xfId="0" applyFont="1" applyFill="1" applyBorder="1" applyAlignment="1">
      <alignment horizontal="left" vertical="top" wrapText="1"/>
    </xf>
    <xf numFmtId="0" fontId="31" fillId="11" borderId="10" xfId="0" applyFont="1" applyFill="1" applyBorder="1" applyAlignment="1">
      <alignment horizontal="left" vertical="top" wrapText="1"/>
    </xf>
    <xf numFmtId="0" fontId="31" fillId="2" borderId="10" xfId="0" applyFont="1" applyFill="1" applyBorder="1" applyAlignment="1">
      <alignment horizontal="left" vertical="top" wrapText="1" indent="1"/>
    </xf>
    <xf numFmtId="0" fontId="5" fillId="2" borderId="10" xfId="0" applyFont="1" applyFill="1" applyBorder="1" applyAlignment="1">
      <alignment horizontal="left" vertical="top" wrapText="1" indent="1"/>
    </xf>
    <xf numFmtId="0" fontId="5" fillId="2" borderId="13" xfId="0" applyFont="1" applyFill="1" applyBorder="1" applyAlignment="1">
      <alignment horizontal="left" vertical="top" wrapText="1" indent="1"/>
    </xf>
    <xf numFmtId="0" fontId="31" fillId="2" borderId="13" xfId="0" applyFont="1" applyFill="1" applyBorder="1" applyAlignment="1">
      <alignment horizontal="left" vertical="top" wrapText="1" indent="1"/>
    </xf>
    <xf numFmtId="164" fontId="31" fillId="2" borderId="58" xfId="0" applyNumberFormat="1" applyFont="1" applyFill="1" applyBorder="1" applyAlignment="1">
      <alignment horizontal="center" vertical="top"/>
    </xf>
    <xf numFmtId="164" fontId="31" fillId="2" borderId="63" xfId="0" applyNumberFormat="1" applyFont="1" applyFill="1" applyBorder="1" applyAlignment="1">
      <alignment horizontal="center" vertical="top"/>
    </xf>
    <xf numFmtId="164" fontId="31" fillId="11" borderId="37" xfId="0" applyNumberFormat="1" applyFont="1" applyFill="1" applyBorder="1" applyAlignment="1">
      <alignment horizontal="center" vertical="top"/>
    </xf>
    <xf numFmtId="164" fontId="31" fillId="11" borderId="39" xfId="0" applyNumberFormat="1" applyFont="1" applyFill="1" applyBorder="1" applyAlignment="1">
      <alignment horizontal="center" vertical="top"/>
    </xf>
    <xf numFmtId="164" fontId="31" fillId="11" borderId="4" xfId="0" applyNumberFormat="1" applyFont="1" applyFill="1" applyBorder="1" applyAlignment="1">
      <alignment horizontal="center" vertical="top"/>
    </xf>
    <xf numFmtId="164" fontId="31" fillId="11" borderId="54" xfId="0" applyNumberFormat="1" applyFont="1" applyFill="1" applyBorder="1" applyAlignment="1">
      <alignment horizontal="center" vertical="top"/>
    </xf>
    <xf numFmtId="0" fontId="31" fillId="2" borderId="27" xfId="0" applyFont="1" applyFill="1" applyBorder="1" applyAlignment="1">
      <alignment horizontal="left" vertical="top" wrapText="1"/>
    </xf>
    <xf numFmtId="0" fontId="5" fillId="11" borderId="21" xfId="0" applyFont="1" applyFill="1" applyBorder="1" applyAlignment="1">
      <alignment horizontal="left" vertical="top" wrapText="1"/>
    </xf>
    <xf numFmtId="0" fontId="5" fillId="11" borderId="14" xfId="0" applyFont="1" applyFill="1" applyBorder="1" applyAlignment="1">
      <alignment horizontal="left" vertical="top" wrapText="1"/>
    </xf>
    <xf numFmtId="0" fontId="31" fillId="11" borderId="15" xfId="0" applyFont="1" applyFill="1" applyBorder="1" applyAlignment="1">
      <alignment horizontal="left" vertical="top" wrapText="1"/>
    </xf>
    <xf numFmtId="0" fontId="31" fillId="11" borderId="38" xfId="0" applyFont="1" applyFill="1" applyBorder="1" applyAlignment="1">
      <alignment horizontal="left" vertical="top" wrapText="1"/>
    </xf>
    <xf numFmtId="0" fontId="31" fillId="2" borderId="23" xfId="0" applyFont="1" applyFill="1" applyBorder="1" applyAlignment="1">
      <alignment horizontal="left" vertical="top" wrapText="1"/>
    </xf>
    <xf numFmtId="0" fontId="31" fillId="2" borderId="24" xfId="0" applyFont="1" applyFill="1" applyBorder="1" applyAlignment="1">
      <alignment horizontal="left" vertical="top" wrapText="1"/>
    </xf>
    <xf numFmtId="0" fontId="31" fillId="2" borderId="48" xfId="0" applyFont="1" applyFill="1" applyBorder="1" applyAlignment="1">
      <alignment horizontal="left" vertical="top" wrapText="1"/>
    </xf>
    <xf numFmtId="0" fontId="5" fillId="2" borderId="14" xfId="0" applyFont="1" applyFill="1" applyBorder="1" applyAlignment="1">
      <alignment horizontal="left" vertical="top" wrapText="1" indent="2"/>
    </xf>
    <xf numFmtId="0" fontId="31" fillId="2" borderId="15" xfId="0" applyFont="1" applyFill="1" applyBorder="1" applyAlignment="1">
      <alignment horizontal="left" vertical="top" wrapText="1" indent="2"/>
    </xf>
    <xf numFmtId="0" fontId="31" fillId="2" borderId="38" xfId="0" applyFont="1" applyFill="1" applyBorder="1" applyAlignment="1">
      <alignment horizontal="left" vertical="top" wrapText="1" indent="2"/>
    </xf>
    <xf numFmtId="164" fontId="31" fillId="2" borderId="33" xfId="0" applyNumberFormat="1" applyFont="1" applyFill="1" applyBorder="1" applyAlignment="1">
      <alignment horizontal="center" vertical="top"/>
    </xf>
    <xf numFmtId="164" fontId="31" fillId="2" borderId="35" xfId="0" applyNumberFormat="1" applyFont="1" applyFill="1" applyBorder="1" applyAlignment="1">
      <alignment horizontal="center" vertical="top"/>
    </xf>
    <xf numFmtId="164" fontId="31" fillId="2" borderId="50" xfId="0" applyNumberFormat="1" applyFont="1" applyFill="1" applyBorder="1" applyAlignment="1">
      <alignment horizontal="center" vertical="top"/>
    </xf>
    <xf numFmtId="164" fontId="31" fillId="2" borderId="47" xfId="0" applyNumberFormat="1" applyFont="1" applyFill="1" applyBorder="1" applyAlignment="1">
      <alignment horizontal="center" vertical="top"/>
    </xf>
    <xf numFmtId="0" fontId="31" fillId="11" borderId="10" xfId="0" applyFont="1" applyFill="1" applyBorder="1" applyAlignment="1">
      <alignment horizontal="left" vertical="top" wrapText="1" indent="1"/>
    </xf>
    <xf numFmtId="164" fontId="31" fillId="2" borderId="36" xfId="0" applyNumberFormat="1" applyFont="1" applyFill="1" applyBorder="1" applyAlignment="1">
      <alignment horizontal="center" vertical="top"/>
    </xf>
    <xf numFmtId="0" fontId="5" fillId="2" borderId="21" xfId="0" applyFont="1" applyFill="1" applyBorder="1" applyAlignment="1">
      <alignment horizontal="left" vertical="top" wrapText="1"/>
    </xf>
    <xf numFmtId="0" fontId="31" fillId="11" borderId="26" xfId="0" applyFont="1" applyFill="1" applyBorder="1" applyAlignment="1">
      <alignment horizontal="left" vertical="top" wrapText="1"/>
    </xf>
    <xf numFmtId="0" fontId="31" fillId="11" borderId="27" xfId="0" applyFont="1" applyFill="1" applyBorder="1" applyAlignment="1">
      <alignment horizontal="left" vertical="top" wrapText="1"/>
    </xf>
    <xf numFmtId="0" fontId="31" fillId="2" borderId="0" xfId="0" applyFont="1" applyFill="1" applyAlignment="1">
      <alignment vertical="top" wrapText="1"/>
    </xf>
    <xf numFmtId="0" fontId="5" fillId="2" borderId="0" xfId="0" applyFont="1" applyFill="1" applyAlignment="1">
      <alignment vertical="top"/>
    </xf>
    <xf numFmtId="0" fontId="31" fillId="2" borderId="0" xfId="0" applyFont="1" applyFill="1" applyAlignment="1">
      <alignment vertical="top"/>
    </xf>
    <xf numFmtId="164" fontId="31" fillId="0" borderId="33" xfId="0" applyNumberFormat="1" applyFont="1" applyFill="1" applyBorder="1" applyAlignment="1">
      <alignment horizontal="center" vertical="top"/>
    </xf>
    <xf numFmtId="164" fontId="31" fillId="0" borderId="35" xfId="0" applyNumberFormat="1" applyFont="1" applyFill="1" applyBorder="1" applyAlignment="1">
      <alignment horizontal="center" vertical="top"/>
    </xf>
    <xf numFmtId="164" fontId="31" fillId="0" borderId="36" xfId="0" applyNumberFormat="1" applyFont="1" applyFill="1" applyBorder="1" applyAlignment="1">
      <alignment horizontal="center" vertical="top"/>
    </xf>
    <xf numFmtId="164" fontId="31" fillId="11" borderId="33" xfId="0" applyNumberFormat="1" applyFont="1" applyFill="1" applyBorder="1" applyAlignment="1">
      <alignment horizontal="center" vertical="top"/>
    </xf>
    <xf numFmtId="164" fontId="31" fillId="11" borderId="35" xfId="0" applyNumberFormat="1" applyFont="1" applyFill="1" applyBorder="1" applyAlignment="1">
      <alignment horizontal="center" vertical="top"/>
    </xf>
    <xf numFmtId="164" fontId="31" fillId="11" borderId="36" xfId="0" applyNumberFormat="1" applyFont="1" applyFill="1" applyBorder="1" applyAlignment="1">
      <alignment horizontal="center" vertical="top"/>
    </xf>
    <xf numFmtId="0" fontId="31" fillId="11" borderId="13" xfId="0" applyFont="1" applyFill="1" applyBorder="1" applyAlignment="1">
      <alignment horizontal="left" vertical="top" wrapText="1" indent="1"/>
    </xf>
    <xf numFmtId="0" fontId="5" fillId="11" borderId="13" xfId="0" applyFont="1" applyFill="1" applyBorder="1" applyAlignment="1">
      <alignment horizontal="left" vertical="top" wrapText="1" inden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164" fontId="31" fillId="11" borderId="58" xfId="0" applyNumberFormat="1" applyFont="1" applyFill="1" applyBorder="1" applyAlignment="1">
      <alignment horizontal="center" vertical="top"/>
    </xf>
    <xf numFmtId="164" fontId="31" fillId="11" borderId="63" xfId="0" applyNumberFormat="1" applyFont="1" applyFill="1" applyBorder="1" applyAlignment="1">
      <alignment horizontal="center" vertical="top"/>
    </xf>
    <xf numFmtId="164" fontId="31" fillId="11" borderId="50" xfId="0" applyNumberFormat="1" applyFont="1" applyFill="1" applyBorder="1" applyAlignment="1">
      <alignment horizontal="center" vertical="top"/>
    </xf>
    <xf numFmtId="0" fontId="5" fillId="2" borderId="1" xfId="0" applyFont="1" applyFill="1" applyBorder="1" applyAlignment="1">
      <alignment vertical="top" wrapText="1"/>
    </xf>
    <xf numFmtId="0" fontId="31" fillId="2" borderId="2" xfId="0" applyFont="1" applyFill="1" applyBorder="1" applyAlignment="1">
      <alignment vertical="top" wrapText="1"/>
    </xf>
    <xf numFmtId="0" fontId="31" fillId="2" borderId="3" xfId="0" applyFont="1" applyFill="1" applyBorder="1" applyAlignment="1">
      <alignment vertical="top" wrapText="1"/>
    </xf>
    <xf numFmtId="0" fontId="31" fillId="11" borderId="26" xfId="0" applyFont="1" applyFill="1" applyBorder="1" applyAlignment="1">
      <alignment horizontal="left" vertical="top" wrapText="1" indent="1"/>
    </xf>
    <xf numFmtId="0" fontId="5" fillId="11" borderId="14" xfId="0" applyFont="1" applyFill="1" applyBorder="1" applyAlignment="1">
      <alignment horizontal="left" vertical="top" wrapText="1" indent="2"/>
    </xf>
    <xf numFmtId="0" fontId="31" fillId="11" borderId="15" xfId="0" applyFont="1" applyFill="1" applyBorder="1" applyAlignment="1">
      <alignment horizontal="left" vertical="top" wrapText="1" indent="2"/>
    </xf>
    <xf numFmtId="0" fontId="31" fillId="11" borderId="38" xfId="0" applyFont="1" applyFill="1" applyBorder="1" applyAlignment="1">
      <alignment horizontal="left" vertical="top" wrapText="1" indent="2"/>
    </xf>
    <xf numFmtId="164" fontId="31" fillId="0" borderId="37" xfId="0" applyNumberFormat="1" applyFont="1" applyFill="1" applyBorder="1" applyAlignment="1">
      <alignment horizontal="center" vertical="top"/>
    </xf>
    <xf numFmtId="164" fontId="31" fillId="0" borderId="39" xfId="0" applyNumberFormat="1" applyFont="1" applyFill="1" applyBorder="1" applyAlignment="1">
      <alignment horizontal="center" vertical="top"/>
    </xf>
    <xf numFmtId="164" fontId="31" fillId="0" borderId="4" xfId="0" applyNumberFormat="1" applyFont="1" applyFill="1" applyBorder="1" applyAlignment="1">
      <alignment horizontal="center" vertical="top"/>
    </xf>
    <xf numFmtId="0" fontId="5" fillId="11" borderId="10" xfId="0" applyFont="1" applyFill="1" applyBorder="1" applyAlignment="1">
      <alignment horizontal="left" vertical="top" wrapText="1"/>
    </xf>
    <xf numFmtId="0" fontId="31" fillId="2" borderId="51" xfId="0" applyFont="1" applyFill="1" applyBorder="1" applyAlignment="1">
      <alignment horizontal="left" vertical="top" wrapText="1" indent="2"/>
    </xf>
    <xf numFmtId="0" fontId="31" fillId="11" borderId="23" xfId="0" applyFont="1" applyFill="1" applyBorder="1" applyAlignment="1">
      <alignment horizontal="left" vertical="top" wrapText="1"/>
    </xf>
    <xf numFmtId="0" fontId="31" fillId="11" borderId="24" xfId="0" applyFont="1" applyFill="1" applyBorder="1" applyAlignment="1">
      <alignment horizontal="left" vertical="top" wrapText="1"/>
    </xf>
    <xf numFmtId="0" fontId="31" fillId="11" borderId="48" xfId="0" applyFont="1" applyFill="1" applyBorder="1" applyAlignment="1">
      <alignment horizontal="left" vertical="top" wrapText="1"/>
    </xf>
    <xf numFmtId="0" fontId="31" fillId="11" borderId="13" xfId="0" applyFont="1" applyFill="1" applyBorder="1" applyAlignment="1">
      <alignment horizontal="left" vertical="top" wrapText="1"/>
    </xf>
    <xf numFmtId="0" fontId="31" fillId="2" borderId="17" xfId="0" applyFont="1" applyFill="1" applyBorder="1" applyAlignment="1">
      <alignment horizontal="left" vertical="top" wrapText="1" indent="1"/>
    </xf>
    <xf numFmtId="0" fontId="31" fillId="2" borderId="10" xfId="0" applyFont="1" applyFill="1" applyBorder="1" applyAlignment="1">
      <alignment horizontal="left" vertical="top" wrapText="1" indent="2"/>
    </xf>
    <xf numFmtId="0" fontId="31" fillId="2" borderId="13" xfId="0" applyFont="1" applyFill="1" applyBorder="1" applyAlignment="1">
      <alignment horizontal="left" vertical="top" wrapText="1" indent="2"/>
    </xf>
    <xf numFmtId="0" fontId="31" fillId="11" borderId="13" xfId="0" applyFont="1" applyFill="1" applyBorder="1" applyAlignment="1">
      <alignment horizontal="left" vertical="top" wrapText="1" indent="2"/>
    </xf>
    <xf numFmtId="164" fontId="31" fillId="11" borderId="47" xfId="0" applyNumberFormat="1" applyFont="1" applyFill="1" applyBorder="1" applyAlignment="1">
      <alignment horizontal="center" vertical="top"/>
    </xf>
    <xf numFmtId="0" fontId="31" fillId="11" borderId="17" xfId="0" applyFont="1" applyFill="1" applyBorder="1" applyAlignment="1">
      <alignment horizontal="left" vertical="top" wrapText="1"/>
    </xf>
    <xf numFmtId="0" fontId="31" fillId="11" borderId="17" xfId="0" applyFont="1" applyFill="1" applyBorder="1" applyAlignment="1">
      <alignment horizontal="left" vertical="top" wrapText="1" indent="1"/>
    </xf>
    <xf numFmtId="0" fontId="31" fillId="2" borderId="17" xfId="0" applyFont="1" applyFill="1" applyBorder="1" applyAlignment="1">
      <alignment horizontal="left" vertical="top" wrapText="1"/>
    </xf>
    <xf numFmtId="0" fontId="31" fillId="2" borderId="11" xfId="0" applyFont="1" applyFill="1" applyBorder="1" applyAlignment="1">
      <alignment horizontal="left" vertical="top" wrapText="1"/>
    </xf>
    <xf numFmtId="0" fontId="31" fillId="2" borderId="12" xfId="0" applyFont="1" applyFill="1" applyBorder="1" applyAlignment="1">
      <alignment horizontal="left" vertical="top" wrapText="1"/>
    </xf>
    <xf numFmtId="0" fontId="31" fillId="2" borderId="55" xfId="0" applyFont="1" applyFill="1" applyBorder="1" applyAlignment="1">
      <alignment horizontal="left" vertical="top" wrapText="1"/>
    </xf>
    <xf numFmtId="0" fontId="31" fillId="2" borderId="8" xfId="0" applyFont="1" applyFill="1" applyBorder="1" applyAlignment="1">
      <alignment horizontal="left" vertical="top" wrapText="1"/>
    </xf>
    <xf numFmtId="0" fontId="31" fillId="2" borderId="9" xfId="0" applyFont="1" applyFill="1" applyBorder="1" applyAlignment="1">
      <alignment horizontal="left" vertical="top" wrapText="1"/>
    </xf>
    <xf numFmtId="164" fontId="31" fillId="2" borderId="4" xfId="0" applyNumberFormat="1" applyFont="1" applyFill="1" applyBorder="1" applyAlignment="1">
      <alignment horizontal="left" vertical="top"/>
    </xf>
    <xf numFmtId="164" fontId="31" fillId="2" borderId="5" xfId="0" applyNumberFormat="1" applyFont="1" applyFill="1" applyBorder="1" applyAlignment="1">
      <alignment horizontal="left" vertical="top"/>
    </xf>
    <xf numFmtId="164" fontId="31" fillId="2" borderId="6" xfId="0" applyNumberFormat="1" applyFont="1" applyFill="1" applyBorder="1" applyAlignment="1">
      <alignment horizontal="left" vertical="top"/>
    </xf>
    <xf numFmtId="0" fontId="31" fillId="2" borderId="4" xfId="0" applyFont="1" applyFill="1" applyBorder="1" applyAlignment="1">
      <alignment horizontal="left" vertical="top"/>
    </xf>
    <xf numFmtId="0" fontId="31" fillId="2" borderId="5" xfId="0" applyFont="1" applyFill="1" applyBorder="1" applyAlignment="1">
      <alignment horizontal="left" vertical="top"/>
    </xf>
    <xf numFmtId="0" fontId="31" fillId="2" borderId="6" xfId="0" applyFont="1" applyFill="1" applyBorder="1" applyAlignment="1">
      <alignment horizontal="left" vertical="top"/>
    </xf>
    <xf numFmtId="164" fontId="31" fillId="2" borderId="7" xfId="0" applyNumberFormat="1" applyFont="1" applyFill="1" applyBorder="1" applyAlignment="1">
      <alignment horizontal="left" vertical="top"/>
    </xf>
    <xf numFmtId="164" fontId="31" fillId="2" borderId="8" xfId="0" applyNumberFormat="1" applyFont="1" applyFill="1" applyBorder="1" applyAlignment="1">
      <alignment horizontal="left" vertical="top"/>
    </xf>
    <xf numFmtId="164" fontId="31" fillId="2" borderId="9" xfId="0" applyNumberFormat="1" applyFont="1" applyFill="1" applyBorder="1" applyAlignment="1">
      <alignment horizontal="left" vertical="top"/>
    </xf>
    <xf numFmtId="0" fontId="5" fillId="2" borderId="11" xfId="0" applyFont="1" applyFill="1" applyBorder="1" applyAlignment="1">
      <alignment horizontal="left" vertical="top" wrapText="1" indent="1"/>
    </xf>
    <xf numFmtId="0" fontId="31" fillId="2" borderId="12" xfId="0" applyFont="1" applyFill="1" applyBorder="1" applyAlignment="1">
      <alignment horizontal="left" vertical="top" wrapText="1" indent="1"/>
    </xf>
    <xf numFmtId="0" fontId="31" fillId="2" borderId="55" xfId="0" applyFont="1" applyFill="1" applyBorder="1" applyAlignment="1">
      <alignment horizontal="left" vertical="top" wrapText="1" indent="1"/>
    </xf>
    <xf numFmtId="0" fontId="31" fillId="2" borderId="26" xfId="0" applyFont="1" applyFill="1" applyBorder="1" applyAlignment="1">
      <alignment horizontal="left" vertical="top" wrapText="1" indent="1"/>
    </xf>
    <xf numFmtId="0" fontId="8" fillId="2" borderId="1" xfId="0" applyFont="1" applyFill="1" applyBorder="1" applyAlignment="1">
      <alignment horizontal="left" vertical="top"/>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164" fontId="8" fillId="2" borderId="1" xfId="0" applyNumberFormat="1" applyFont="1" applyFill="1" applyBorder="1" applyAlignment="1">
      <alignment horizontal="left" vertical="top"/>
    </xf>
    <xf numFmtId="164" fontId="8" fillId="2" borderId="2" xfId="0" applyNumberFormat="1" applyFont="1" applyFill="1" applyBorder="1" applyAlignment="1">
      <alignment horizontal="left" vertical="top"/>
    </xf>
    <xf numFmtId="164" fontId="8" fillId="2" borderId="3" xfId="0" applyNumberFormat="1" applyFont="1" applyFill="1" applyBorder="1" applyAlignment="1">
      <alignment horizontal="left" vertical="top"/>
    </xf>
    <xf numFmtId="164" fontId="31" fillId="0" borderId="58" xfId="0" applyNumberFormat="1" applyFont="1" applyFill="1" applyBorder="1" applyAlignment="1">
      <alignment horizontal="center" vertical="top"/>
    </xf>
    <xf numFmtId="164" fontId="31" fillId="0" borderId="63" xfId="0" applyNumberFormat="1" applyFont="1" applyFill="1" applyBorder="1" applyAlignment="1">
      <alignment horizontal="center" vertical="top"/>
    </xf>
    <xf numFmtId="164" fontId="31" fillId="0" borderId="50" xfId="0" applyNumberFormat="1" applyFont="1" applyFill="1" applyBorder="1" applyAlignment="1">
      <alignment horizontal="center" vertical="top"/>
    </xf>
    <xf numFmtId="0" fontId="31" fillId="11" borderId="18" xfId="0" applyFont="1" applyFill="1" applyBorder="1" applyAlignment="1">
      <alignment vertical="top"/>
    </xf>
    <xf numFmtId="0" fontId="31" fillId="11" borderId="0" xfId="0" applyFont="1" applyFill="1" applyBorder="1" applyAlignment="1">
      <alignment vertical="top"/>
    </xf>
    <xf numFmtId="0" fontId="31" fillId="11" borderId="40" xfId="0" applyFont="1" applyFill="1" applyBorder="1" applyAlignment="1">
      <alignment vertical="top"/>
    </xf>
    <xf numFmtId="0" fontId="31" fillId="11" borderId="41" xfId="0" applyFont="1" applyFill="1" applyBorder="1" applyAlignment="1">
      <alignment vertical="top"/>
    </xf>
    <xf numFmtId="0" fontId="31" fillId="11" borderId="5" xfId="0" applyFont="1" applyFill="1" applyBorder="1" applyAlignment="1">
      <alignment vertical="top"/>
    </xf>
    <xf numFmtId="0" fontId="31" fillId="11" borderId="6" xfId="0" applyFont="1" applyFill="1" applyBorder="1" applyAlignment="1">
      <alignment vertical="top"/>
    </xf>
    <xf numFmtId="0" fontId="5" fillId="11" borderId="14" xfId="0" applyFont="1" applyFill="1" applyBorder="1" applyAlignment="1">
      <alignment vertical="top"/>
    </xf>
    <xf numFmtId="0" fontId="31" fillId="11" borderId="15" xfId="0" applyFont="1" applyFill="1" applyBorder="1" applyAlignment="1">
      <alignment vertical="top"/>
    </xf>
    <xf numFmtId="0" fontId="31" fillId="11" borderId="38" xfId="0" applyFont="1" applyFill="1" applyBorder="1" applyAlignment="1">
      <alignment vertical="top"/>
    </xf>
    <xf numFmtId="0" fontId="5" fillId="11" borderId="10" xfId="0" applyFont="1" applyFill="1" applyBorder="1" applyAlignment="1">
      <alignment horizontal="left" vertical="top" wrapText="1" indent="1"/>
    </xf>
    <xf numFmtId="0" fontId="31" fillId="11" borderId="10" xfId="0" applyFont="1" applyFill="1" applyBorder="1" applyAlignment="1">
      <alignment horizontal="left" vertical="top" wrapText="1" indent="2"/>
    </xf>
    <xf numFmtId="0" fontId="22" fillId="11" borderId="27" xfId="0" applyFont="1" applyFill="1" applyBorder="1" applyAlignment="1">
      <alignment horizontal="left" vertical="top" wrapText="1"/>
    </xf>
    <xf numFmtId="0" fontId="22" fillId="2" borderId="26" xfId="0" applyFont="1" applyFill="1" applyBorder="1" applyAlignment="1">
      <alignment horizontal="left" vertical="top" wrapText="1" indent="1"/>
    </xf>
    <xf numFmtId="0" fontId="22" fillId="2" borderId="10" xfId="0" applyFont="1" applyFill="1" applyBorder="1" applyAlignment="1">
      <alignment horizontal="left" vertical="top" wrapText="1" indent="1"/>
    </xf>
    <xf numFmtId="0" fontId="22" fillId="2" borderId="13" xfId="0" applyFont="1" applyFill="1" applyBorder="1" applyAlignment="1">
      <alignment horizontal="left" vertical="top" wrapText="1" indent="2"/>
    </xf>
    <xf numFmtId="0" fontId="22" fillId="2" borderId="15" xfId="0" applyFont="1" applyFill="1" applyBorder="1" applyAlignment="1">
      <alignment horizontal="left" vertical="top" wrapText="1"/>
    </xf>
    <xf numFmtId="0" fontId="22" fillId="2" borderId="16" xfId="0" applyFont="1" applyFill="1" applyBorder="1" applyAlignment="1">
      <alignment horizontal="left" vertical="top" wrapText="1"/>
    </xf>
    <xf numFmtId="0" fontId="22" fillId="2" borderId="1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19" xfId="0" applyFont="1" applyFill="1" applyBorder="1" applyAlignment="1">
      <alignment horizontal="left" vertical="top" wrapText="1"/>
    </xf>
    <xf numFmtId="0" fontId="22" fillId="2" borderId="41" xfId="0" applyFont="1" applyFill="1" applyBorder="1" applyAlignment="1">
      <alignment horizontal="left" vertical="top" wrapText="1"/>
    </xf>
    <xf numFmtId="0" fontId="22" fillId="2" borderId="5" xfId="0" applyFont="1" applyFill="1" applyBorder="1" applyAlignment="1">
      <alignment horizontal="left" vertical="top" wrapText="1"/>
    </xf>
    <xf numFmtId="0" fontId="22" fillId="2" borderId="42" xfId="0" applyFont="1" applyFill="1" applyBorder="1" applyAlignment="1">
      <alignment horizontal="left" vertical="top" wrapText="1"/>
    </xf>
    <xf numFmtId="0" fontId="5" fillId="2" borderId="15" xfId="0" applyFont="1" applyFill="1" applyBorder="1" applyAlignment="1">
      <alignment horizontal="left" vertical="top" wrapText="1" indent="2"/>
    </xf>
    <xf numFmtId="0" fontId="5" fillId="2" borderId="16" xfId="0" applyFont="1" applyFill="1" applyBorder="1" applyAlignment="1">
      <alignment horizontal="left" vertical="top" wrapText="1" indent="2"/>
    </xf>
    <xf numFmtId="0" fontId="5" fillId="2" borderId="18" xfId="0" applyFont="1" applyFill="1" applyBorder="1" applyAlignment="1">
      <alignment horizontal="left" vertical="top" wrapText="1" indent="2"/>
    </xf>
    <xf numFmtId="0" fontId="5" fillId="2" borderId="0" xfId="0" applyFont="1" applyFill="1" applyBorder="1" applyAlignment="1">
      <alignment horizontal="left" vertical="top" wrapText="1" indent="2"/>
    </xf>
    <xf numFmtId="0" fontId="5" fillId="2" borderId="19" xfId="0" applyFont="1" applyFill="1" applyBorder="1" applyAlignment="1">
      <alignment horizontal="left" vertical="top" wrapText="1" indent="2"/>
    </xf>
    <xf numFmtId="0" fontId="5" fillId="2" borderId="23" xfId="0" applyFont="1" applyFill="1" applyBorder="1" applyAlignment="1">
      <alignment horizontal="left" vertical="top" wrapText="1" indent="2"/>
    </xf>
    <xf numFmtId="0" fontId="5" fillId="2" borderId="24" xfId="0" applyFont="1" applyFill="1" applyBorder="1" applyAlignment="1">
      <alignment horizontal="left" vertical="top" wrapText="1" indent="2"/>
    </xf>
    <xf numFmtId="0" fontId="5" fillId="2" borderId="25" xfId="0" applyFont="1" applyFill="1" applyBorder="1" applyAlignment="1">
      <alignment horizontal="left" vertical="top" wrapText="1" indent="2"/>
    </xf>
    <xf numFmtId="0" fontId="22" fillId="2" borderId="0" xfId="0" applyFont="1" applyFill="1" applyAlignment="1">
      <alignment vertical="top" wrapText="1"/>
    </xf>
    <xf numFmtId="0" fontId="28" fillId="4" borderId="37" xfId="0" applyFont="1" applyFill="1" applyBorder="1" applyAlignment="1">
      <alignment horizontal="center" vertical="top"/>
    </xf>
    <xf numFmtId="0" fontId="28" fillId="4" borderId="15" xfId="0" applyFont="1" applyFill="1" applyBorder="1" applyAlignment="1">
      <alignment horizontal="center" vertical="top"/>
    </xf>
    <xf numFmtId="0" fontId="28" fillId="4" borderId="38" xfId="0" applyFont="1" applyFill="1" applyBorder="1" applyAlignment="1">
      <alignment horizontal="center" vertical="top"/>
    </xf>
    <xf numFmtId="0" fontId="28" fillId="4" borderId="39" xfId="0" applyFont="1" applyFill="1" applyBorder="1" applyAlignment="1">
      <alignment horizontal="center" vertical="top"/>
    </xf>
    <xf numFmtId="0" fontId="28" fillId="4" borderId="0" xfId="0" applyFont="1" applyFill="1" applyBorder="1" applyAlignment="1">
      <alignment horizontal="center" vertical="top"/>
    </xf>
    <xf numFmtId="0" fontId="28" fillId="4" borderId="40" xfId="0" applyFont="1" applyFill="1" applyBorder="1" applyAlignment="1">
      <alignment horizontal="center" vertical="top"/>
    </xf>
    <xf numFmtId="0" fontId="28" fillId="4" borderId="47" xfId="0" applyFont="1" applyFill="1" applyBorder="1" applyAlignment="1">
      <alignment horizontal="center" vertical="top"/>
    </xf>
    <xf numFmtId="0" fontId="28" fillId="4" borderId="24" xfId="0" applyFont="1" applyFill="1" applyBorder="1" applyAlignment="1">
      <alignment horizontal="center" vertical="top"/>
    </xf>
    <xf numFmtId="0" fontId="28" fillId="4" borderId="48" xfId="0" applyFont="1" applyFill="1" applyBorder="1" applyAlignment="1">
      <alignment horizontal="center" vertical="top"/>
    </xf>
    <xf numFmtId="0" fontId="22" fillId="0" borderId="11" xfId="0" applyFont="1" applyBorder="1" applyAlignment="1">
      <alignment horizontal="left" vertical="top" wrapText="1"/>
    </xf>
    <xf numFmtId="0" fontId="22" fillId="0" borderId="10" xfId="0" applyFont="1" applyBorder="1" applyAlignment="1">
      <alignment horizontal="left" vertical="top" wrapText="1"/>
    </xf>
    <xf numFmtId="0" fontId="22" fillId="4" borderId="58" xfId="0" applyFont="1" applyFill="1" applyBorder="1" applyAlignment="1">
      <alignment horizontal="center" vertical="top"/>
    </xf>
    <xf numFmtId="0" fontId="22" fillId="4" borderId="12" xfId="0" applyFont="1" applyFill="1" applyBorder="1" applyAlignment="1">
      <alignment horizontal="center" vertical="top"/>
    </xf>
    <xf numFmtId="0" fontId="22" fillId="4" borderId="56" xfId="0" applyFont="1" applyFill="1" applyBorder="1" applyAlignment="1">
      <alignment horizontal="center" vertical="top"/>
    </xf>
    <xf numFmtId="0" fontId="22" fillId="4" borderId="37" xfId="0" applyFont="1" applyFill="1" applyBorder="1" applyAlignment="1">
      <alignment horizontal="center" vertical="top"/>
    </xf>
    <xf numFmtId="0" fontId="22" fillId="4" borderId="15" xfId="0" applyFont="1" applyFill="1" applyBorder="1" applyAlignment="1">
      <alignment horizontal="center" vertical="top"/>
    </xf>
    <xf numFmtId="0" fontId="22" fillId="4" borderId="38" xfId="0" applyFont="1" applyFill="1" applyBorder="1" applyAlignment="1">
      <alignment horizontal="center" vertical="top"/>
    </xf>
    <xf numFmtId="0" fontId="22" fillId="4" borderId="39" xfId="0" applyFont="1" applyFill="1" applyBorder="1" applyAlignment="1">
      <alignment horizontal="center" vertical="top"/>
    </xf>
    <xf numFmtId="0" fontId="22" fillId="4" borderId="0" xfId="0" applyFont="1" applyFill="1" applyBorder="1" applyAlignment="1">
      <alignment horizontal="center" vertical="top"/>
    </xf>
    <xf numFmtId="0" fontId="22" fillId="4" borderId="40"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22" fillId="4" borderId="6" xfId="0" applyFont="1" applyFill="1" applyBorder="1" applyAlignment="1">
      <alignment horizontal="center" vertical="top"/>
    </xf>
    <xf numFmtId="0" fontId="22" fillId="4" borderId="47" xfId="0" applyFont="1" applyFill="1" applyBorder="1" applyAlignment="1">
      <alignment horizontal="center" vertical="top"/>
    </xf>
    <xf numFmtId="0" fontId="22" fillId="4" borderId="24" xfId="0" applyFont="1" applyFill="1" applyBorder="1" applyAlignment="1">
      <alignment horizontal="center" vertical="top"/>
    </xf>
    <xf numFmtId="0" fontId="22" fillId="4" borderId="48" xfId="0" applyFont="1" applyFill="1" applyBorder="1" applyAlignment="1">
      <alignment horizontal="center" vertical="top"/>
    </xf>
    <xf numFmtId="0" fontId="22" fillId="0" borderId="53" xfId="0" applyFont="1" applyBorder="1" applyAlignment="1">
      <alignment horizontal="left" vertical="top" wrapText="1"/>
    </xf>
    <xf numFmtId="0" fontId="22" fillId="0" borderId="34" xfId="0" applyFont="1" applyBorder="1" applyAlignment="1">
      <alignment horizontal="left" vertical="top" wrapText="1"/>
    </xf>
    <xf numFmtId="0" fontId="22" fillId="0" borderId="52" xfId="0" applyFont="1" applyBorder="1" applyAlignment="1">
      <alignment horizontal="left" vertical="top" wrapText="1"/>
    </xf>
    <xf numFmtId="0" fontId="22" fillId="0" borderId="57" xfId="0" applyFont="1" applyBorder="1" applyAlignment="1">
      <alignment horizontal="left" vertical="top" wrapText="1"/>
    </xf>
    <xf numFmtId="0" fontId="5" fillId="0" borderId="10" xfId="0" applyFont="1" applyBorder="1" applyAlignment="1">
      <alignment horizontal="left" vertical="top" wrapText="1"/>
    </xf>
    <xf numFmtId="0" fontId="22" fillId="2" borderId="10" xfId="0" applyFont="1" applyFill="1" applyBorder="1" applyAlignment="1">
      <alignment horizontal="left" vertical="top" wrapText="1" indent="2"/>
    </xf>
    <xf numFmtId="0" fontId="5" fillId="2" borderId="17" xfId="0" applyFont="1" applyFill="1" applyBorder="1" applyAlignment="1">
      <alignment horizontal="left" vertical="top" wrapText="1"/>
    </xf>
    <xf numFmtId="0" fontId="22" fillId="2" borderId="17" xfId="0" applyFont="1" applyFill="1" applyBorder="1" applyAlignment="1">
      <alignment horizontal="left" vertical="top" wrapText="1"/>
    </xf>
    <xf numFmtId="0" fontId="22" fillId="2" borderId="13" xfId="0" applyFont="1" applyFill="1" applyBorder="1" applyAlignment="1">
      <alignment horizontal="left" vertical="top" wrapText="1" indent="1"/>
    </xf>
    <xf numFmtId="0" fontId="22" fillId="2" borderId="7" xfId="0" applyFont="1" applyFill="1" applyBorder="1"/>
    <xf numFmtId="0" fontId="22" fillId="2" borderId="8" xfId="0" applyFont="1" applyFill="1" applyBorder="1"/>
    <xf numFmtId="0" fontId="22" fillId="2" borderId="9" xfId="0" applyFont="1" applyFill="1" applyBorder="1"/>
    <xf numFmtId="0" fontId="5" fillId="2" borderId="7" xfId="0" applyFont="1" applyFill="1" applyBorder="1" applyAlignment="1">
      <alignment horizontal="left"/>
    </xf>
    <xf numFmtId="0" fontId="22" fillId="2" borderId="8" xfId="0" applyFont="1" applyFill="1" applyBorder="1" applyAlignment="1">
      <alignment horizontal="left"/>
    </xf>
    <xf numFmtId="0" fontId="22" fillId="2" borderId="9" xfId="0" applyFont="1" applyFill="1" applyBorder="1" applyAlignment="1">
      <alignment horizontal="left"/>
    </xf>
    <xf numFmtId="0" fontId="26" fillId="2" borderId="8" xfId="0" applyFont="1" applyFill="1" applyBorder="1" applyAlignment="1">
      <alignment vertical="top" wrapText="1"/>
    </xf>
    <xf numFmtId="0" fontId="26" fillId="2" borderId="9" xfId="0" applyFont="1" applyFill="1" applyBorder="1" applyAlignment="1">
      <alignment vertical="top" wrapText="1"/>
    </xf>
    <xf numFmtId="0" fontId="22" fillId="2" borderId="27" xfId="0" applyFont="1" applyFill="1" applyBorder="1" applyAlignment="1">
      <alignment horizontal="left" vertical="top" wrapText="1"/>
    </xf>
    <xf numFmtId="164" fontId="22" fillId="2" borderId="33" xfId="0" applyNumberFormat="1" applyFont="1" applyFill="1" applyBorder="1" applyAlignment="1">
      <alignment horizontal="center" vertical="top"/>
    </xf>
    <xf numFmtId="164" fontId="22" fillId="2" borderId="35" xfId="0" applyNumberFormat="1" applyFont="1" applyFill="1" applyBorder="1" applyAlignment="1">
      <alignment horizontal="center" vertical="top"/>
    </xf>
    <xf numFmtId="164" fontId="22" fillId="2" borderId="39" xfId="0" applyNumberFormat="1" applyFont="1" applyFill="1" applyBorder="1" applyAlignment="1">
      <alignment horizontal="center" vertical="top"/>
    </xf>
    <xf numFmtId="164" fontId="22" fillId="2" borderId="36" xfId="0" applyNumberFormat="1" applyFont="1" applyFill="1" applyBorder="1" applyAlignment="1">
      <alignment horizontal="center" vertical="top"/>
    </xf>
    <xf numFmtId="0" fontId="22" fillId="2" borderId="0" xfId="0" applyFont="1" applyFill="1" applyAlignment="1">
      <alignment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22" fillId="11" borderId="15" xfId="0" applyFont="1" applyFill="1" applyBorder="1" applyAlignment="1">
      <alignment horizontal="left" vertical="top" wrapText="1"/>
    </xf>
    <xf numFmtId="0" fontId="22" fillId="11" borderId="16" xfId="0" applyFont="1" applyFill="1" applyBorder="1" applyAlignment="1">
      <alignment horizontal="left" vertical="top" wrapText="1"/>
    </xf>
    <xf numFmtId="0" fontId="22" fillId="11" borderId="18" xfId="0" applyFont="1" applyFill="1" applyBorder="1" applyAlignment="1">
      <alignment horizontal="left" vertical="top" wrapText="1"/>
    </xf>
    <xf numFmtId="0" fontId="22" fillId="11" borderId="0" xfId="0" applyFont="1" applyFill="1" applyBorder="1" applyAlignment="1">
      <alignment horizontal="left" vertical="top" wrapText="1"/>
    </xf>
    <xf numFmtId="0" fontId="22" fillId="11" borderId="19" xfId="0" applyFont="1" applyFill="1" applyBorder="1" applyAlignment="1">
      <alignment horizontal="left" vertical="top" wrapText="1"/>
    </xf>
    <xf numFmtId="0" fontId="22" fillId="11" borderId="41" xfId="0" applyFont="1" applyFill="1" applyBorder="1" applyAlignment="1">
      <alignment horizontal="left" vertical="top" wrapText="1"/>
    </xf>
    <xf numFmtId="0" fontId="22" fillId="11" borderId="5" xfId="0" applyFont="1" applyFill="1" applyBorder="1" applyAlignment="1">
      <alignment horizontal="left" vertical="top" wrapText="1"/>
    </xf>
    <xf numFmtId="0" fontId="22" fillId="11" borderId="42" xfId="0" applyFont="1" applyFill="1" applyBorder="1" applyAlignment="1">
      <alignment horizontal="left" vertical="top" wrapText="1"/>
    </xf>
    <xf numFmtId="0" fontId="5" fillId="2" borderId="17" xfId="0" applyFont="1" applyFill="1" applyBorder="1" applyAlignment="1">
      <alignment horizontal="left" vertical="top" wrapText="1" indent="1"/>
    </xf>
    <xf numFmtId="0" fontId="22" fillId="2" borderId="17" xfId="0" applyFont="1" applyFill="1" applyBorder="1" applyAlignment="1">
      <alignment horizontal="left" vertical="top" wrapText="1" indent="1"/>
    </xf>
    <xf numFmtId="0" fontId="22" fillId="2" borderId="23" xfId="0" applyFont="1" applyFill="1" applyBorder="1" applyAlignment="1">
      <alignment horizontal="left" vertical="top" wrapText="1"/>
    </xf>
    <xf numFmtId="0" fontId="22" fillId="2" borderId="24" xfId="0" applyFont="1" applyFill="1" applyBorder="1" applyAlignment="1">
      <alignment horizontal="left" vertical="top" wrapText="1"/>
    </xf>
    <xf numFmtId="0" fontId="22" fillId="2" borderId="25" xfId="0" applyFont="1" applyFill="1" applyBorder="1" applyAlignment="1">
      <alignment horizontal="left" vertical="top" wrapText="1"/>
    </xf>
    <xf numFmtId="164" fontId="22" fillId="2" borderId="37" xfId="0" applyNumberFormat="1" applyFont="1" applyFill="1" applyBorder="1" applyAlignment="1">
      <alignment horizontal="center" vertical="top"/>
    </xf>
    <xf numFmtId="164" fontId="22" fillId="2" borderId="47" xfId="0" applyNumberFormat="1" applyFont="1" applyFill="1" applyBorder="1" applyAlignment="1">
      <alignment horizontal="center" vertical="top"/>
    </xf>
    <xf numFmtId="164" fontId="22" fillId="2" borderId="4" xfId="0" applyNumberFormat="1" applyFont="1" applyFill="1" applyBorder="1" applyAlignment="1">
      <alignment horizontal="center" vertical="top"/>
    </xf>
    <xf numFmtId="164" fontId="22" fillId="11" borderId="37" xfId="0" applyNumberFormat="1" applyFont="1" applyFill="1" applyBorder="1" applyAlignment="1">
      <alignment horizontal="center" vertical="top"/>
    </xf>
    <xf numFmtId="164" fontId="22" fillId="11" borderId="39" xfId="0" applyNumberFormat="1" applyFont="1" applyFill="1" applyBorder="1" applyAlignment="1">
      <alignment horizontal="center" vertical="top"/>
    </xf>
    <xf numFmtId="164" fontId="22" fillId="11" borderId="4" xfId="0" applyNumberFormat="1" applyFont="1" applyFill="1" applyBorder="1" applyAlignment="1">
      <alignment horizontal="center" vertical="top"/>
    </xf>
    <xf numFmtId="0" fontId="22" fillId="11" borderId="31" xfId="0" applyFont="1" applyFill="1" applyBorder="1" applyAlignment="1">
      <alignment horizontal="left" vertical="top" wrapText="1"/>
    </xf>
    <xf numFmtId="0" fontId="5" fillId="2" borderId="27" xfId="0" applyFont="1" applyFill="1" applyBorder="1" applyAlignment="1">
      <alignment horizontal="left" vertical="top" wrapText="1"/>
    </xf>
    <xf numFmtId="0" fontId="22" fillId="2" borderId="21" xfId="0" applyFont="1" applyFill="1" applyBorder="1" applyAlignment="1">
      <alignment horizontal="left" vertical="top" wrapText="1"/>
    </xf>
    <xf numFmtId="0" fontId="5" fillId="2" borderId="10" xfId="0" applyFont="1" applyFill="1" applyBorder="1" applyAlignment="1">
      <alignment horizontal="left" vertical="top" wrapText="1"/>
    </xf>
    <xf numFmtId="0" fontId="22" fillId="2" borderId="10" xfId="0" applyFont="1" applyFill="1" applyBorder="1" applyAlignment="1">
      <alignment horizontal="left" vertical="top" wrapText="1"/>
    </xf>
    <xf numFmtId="0" fontId="44" fillId="0" borderId="27" xfId="0" applyFont="1" applyFill="1" applyBorder="1" applyAlignment="1">
      <alignment horizontal="center" vertical="top"/>
    </xf>
    <xf numFmtId="0" fontId="44" fillId="0" borderId="17" xfId="0" applyFont="1" applyFill="1" applyBorder="1" applyAlignment="1">
      <alignment horizontal="center" vertical="top"/>
    </xf>
    <xf numFmtId="0" fontId="44" fillId="0" borderId="43" xfId="0" applyFont="1" applyFill="1" applyBorder="1" applyAlignment="1">
      <alignment horizontal="center" vertical="top"/>
    </xf>
    <xf numFmtId="0" fontId="44" fillId="0" borderId="46" xfId="0" applyFont="1" applyFill="1" applyBorder="1" applyAlignment="1">
      <alignment horizontal="center" vertical="top"/>
    </xf>
    <xf numFmtId="0" fontId="44" fillId="0" borderId="13" xfId="0" applyFont="1" applyFill="1" applyBorder="1" applyAlignment="1">
      <alignment horizontal="center" vertical="top"/>
    </xf>
    <xf numFmtId="0" fontId="44" fillId="0" borderId="51" xfId="0" applyFont="1" applyFill="1" applyBorder="1" applyAlignment="1">
      <alignment horizontal="center" vertical="top"/>
    </xf>
    <xf numFmtId="0" fontId="44" fillId="0" borderId="28" xfId="0" applyFont="1" applyFill="1" applyBorder="1" applyAlignment="1">
      <alignment horizontal="center" vertical="top"/>
    </xf>
    <xf numFmtId="0" fontId="44" fillId="0" borderId="45" xfId="0" applyFont="1" applyFill="1" applyBorder="1" applyAlignment="1">
      <alignment horizontal="center" vertical="top"/>
    </xf>
    <xf numFmtId="0" fontId="44" fillId="0" borderId="64" xfId="0" applyFont="1" applyFill="1" applyBorder="1" applyAlignment="1">
      <alignment horizontal="center" vertical="top"/>
    </xf>
    <xf numFmtId="0" fontId="44" fillId="0" borderId="25" xfId="0" applyFont="1" applyFill="1" applyBorder="1" applyAlignment="1">
      <alignment horizontal="center" vertical="top"/>
    </xf>
    <xf numFmtId="0" fontId="9" fillId="11" borderId="41" xfId="0" applyFont="1" applyFill="1" applyBorder="1" applyAlignment="1">
      <alignment horizontal="left" vertical="top" wrapText="1"/>
    </xf>
    <xf numFmtId="0" fontId="9" fillId="11" borderId="5" xfId="0" applyFont="1" applyFill="1" applyBorder="1" applyAlignment="1">
      <alignment horizontal="left" vertical="top" wrapText="1"/>
    </xf>
    <xf numFmtId="0" fontId="9" fillId="11" borderId="42" xfId="0" applyFont="1" applyFill="1" applyBorder="1" applyAlignment="1">
      <alignment horizontal="left" vertical="top" wrapText="1"/>
    </xf>
    <xf numFmtId="164" fontId="44" fillId="11" borderId="37" xfId="0" applyNumberFormat="1" applyFont="1" applyFill="1" applyBorder="1" applyAlignment="1">
      <alignment horizontal="center" vertical="top"/>
    </xf>
    <xf numFmtId="164" fontId="44" fillId="11" borderId="4" xfId="0" applyNumberFormat="1" applyFont="1" applyFill="1" applyBorder="1" applyAlignment="1">
      <alignment horizontal="center" vertical="top"/>
    </xf>
    <xf numFmtId="9" fontId="44" fillId="4" borderId="43" xfId="3" applyFont="1" applyFill="1" applyBorder="1" applyAlignment="1">
      <alignment horizontal="center" vertical="top"/>
    </xf>
    <xf numFmtId="9" fontId="44" fillId="4" borderId="45" xfId="3" applyFont="1" applyFill="1" applyBorder="1" applyAlignment="1">
      <alignment horizontal="center" vertical="top"/>
    </xf>
    <xf numFmtId="164" fontId="44" fillId="2" borderId="33" xfId="0" applyNumberFormat="1" applyFont="1" applyFill="1" applyBorder="1" applyAlignment="1">
      <alignment horizontal="center" vertical="top"/>
    </xf>
    <xf numFmtId="164" fontId="44" fillId="2" borderId="50" xfId="0" applyNumberFormat="1" applyFont="1" applyFill="1" applyBorder="1" applyAlignment="1">
      <alignment horizontal="center" vertical="top"/>
    </xf>
    <xf numFmtId="0" fontId="9" fillId="2" borderId="41"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42" xfId="0" applyFont="1" applyFill="1" applyBorder="1" applyAlignment="1">
      <alignment horizontal="left" vertical="top" wrapText="1"/>
    </xf>
    <xf numFmtId="0" fontId="44" fillId="0" borderId="26" xfId="0" applyFont="1" applyFill="1" applyBorder="1" applyAlignment="1">
      <alignment horizontal="center" vertical="top"/>
    </xf>
    <xf numFmtId="9" fontId="44" fillId="2" borderId="28" xfId="3" applyFont="1" applyFill="1" applyBorder="1" applyAlignment="1">
      <alignment horizontal="center" vertical="top"/>
    </xf>
    <xf numFmtId="9" fontId="44" fillId="2" borderId="46" xfId="3" applyFont="1" applyFill="1" applyBorder="1" applyAlignment="1">
      <alignment horizontal="center" vertical="top"/>
    </xf>
    <xf numFmtId="0" fontId="44" fillId="2" borderId="27" xfId="0" applyFont="1" applyFill="1" applyBorder="1" applyAlignment="1">
      <alignment horizontal="center" vertical="top"/>
    </xf>
    <xf numFmtId="0" fontId="44" fillId="2" borderId="51" xfId="0" applyFont="1" applyFill="1" applyBorder="1" applyAlignment="1">
      <alignment horizontal="center" vertical="top"/>
    </xf>
    <xf numFmtId="0" fontId="44" fillId="2" borderId="29" xfId="0" applyFont="1" applyFill="1" applyBorder="1" applyAlignment="1">
      <alignment horizontal="center" vertical="top"/>
    </xf>
    <xf numFmtId="0" fontId="44" fillId="2" borderId="50" xfId="0" applyFont="1" applyFill="1" applyBorder="1" applyAlignment="1">
      <alignment horizontal="center" vertical="top"/>
    </xf>
    <xf numFmtId="9" fontId="44" fillId="11" borderId="28" xfId="3" applyFont="1" applyFill="1" applyBorder="1" applyAlignment="1">
      <alignment horizontal="center" vertical="top"/>
    </xf>
    <xf numFmtId="9" fontId="44" fillId="11" borderId="46" xfId="3" applyFont="1" applyFill="1" applyBorder="1" applyAlignment="1">
      <alignment horizontal="center" vertical="top"/>
    </xf>
    <xf numFmtId="0" fontId="44" fillId="11" borderId="27" xfId="0" applyFont="1" applyFill="1" applyBorder="1" applyAlignment="1">
      <alignment horizontal="center" vertical="top"/>
    </xf>
    <xf numFmtId="0" fontId="44" fillId="11" borderId="51" xfId="0" applyFont="1" applyFill="1" applyBorder="1" applyAlignment="1">
      <alignment horizontal="center" vertical="top"/>
    </xf>
    <xf numFmtId="0" fontId="44" fillId="11" borderId="29" xfId="0" applyFont="1" applyFill="1" applyBorder="1" applyAlignment="1">
      <alignment horizontal="center" vertical="top"/>
    </xf>
    <xf numFmtId="0" fontId="44" fillId="11" borderId="50" xfId="0" applyFont="1" applyFill="1" applyBorder="1" applyAlignment="1">
      <alignment horizontal="center" vertical="top"/>
    </xf>
    <xf numFmtId="0" fontId="44" fillId="0" borderId="44" xfId="0" applyFont="1" applyFill="1" applyBorder="1" applyAlignment="1">
      <alignment horizontal="center" vertical="top"/>
    </xf>
    <xf numFmtId="0" fontId="44" fillId="2" borderId="13" xfId="0" applyFont="1" applyFill="1" applyBorder="1" applyAlignment="1">
      <alignment horizontal="center" vertical="top"/>
    </xf>
    <xf numFmtId="0" fontId="44" fillId="11" borderId="13" xfId="0" applyFont="1" applyFill="1" applyBorder="1" applyAlignment="1">
      <alignment horizontal="center" vertical="top"/>
    </xf>
    <xf numFmtId="0" fontId="5" fillId="0" borderId="26" xfId="0" applyFont="1" applyFill="1" applyBorder="1" applyAlignment="1">
      <alignment horizontal="center" vertical="top"/>
    </xf>
    <xf numFmtId="0" fontId="5" fillId="0" borderId="27" xfId="0" applyFont="1" applyFill="1" applyBorder="1" applyAlignment="1">
      <alignment horizontal="center" vertical="top"/>
    </xf>
    <xf numFmtId="0" fontId="5" fillId="0" borderId="44" xfId="0" applyFont="1" applyFill="1" applyBorder="1" applyAlignment="1">
      <alignment horizontal="center" vertical="top"/>
    </xf>
    <xf numFmtId="0" fontId="44" fillId="0" borderId="21" xfId="0" applyFont="1" applyFill="1" applyBorder="1" applyAlignment="1">
      <alignment horizontal="center" vertical="top"/>
    </xf>
    <xf numFmtId="0" fontId="44" fillId="0" borderId="53" xfId="0" applyFont="1" applyFill="1" applyBorder="1" applyAlignment="1">
      <alignment horizontal="center" vertical="top"/>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25" xfId="0" applyFont="1" applyFill="1" applyBorder="1" applyAlignment="1">
      <alignment horizontal="left" vertical="top" wrapText="1"/>
    </xf>
    <xf numFmtId="0" fontId="5" fillId="11" borderId="65" xfId="0" applyFont="1" applyFill="1" applyBorder="1" applyAlignment="1">
      <alignment horizontal="left" vertical="top" wrapText="1"/>
    </xf>
    <xf numFmtId="0" fontId="44" fillId="11" borderId="2" xfId="0" applyFont="1" applyFill="1" applyBorder="1" applyAlignment="1">
      <alignment horizontal="left" vertical="top" wrapText="1"/>
    </xf>
    <xf numFmtId="9" fontId="44" fillId="0" borderId="43" xfId="3" applyFont="1" applyFill="1" applyBorder="1" applyAlignment="1">
      <alignment horizontal="center" vertical="top"/>
    </xf>
    <xf numFmtId="9" fontId="44" fillId="0" borderId="46" xfId="3" applyFont="1" applyFill="1" applyBorder="1" applyAlignment="1">
      <alignment horizontal="center" vertical="top"/>
    </xf>
    <xf numFmtId="0" fontId="44" fillId="0" borderId="13" xfId="0" applyFont="1" applyBorder="1" applyAlignment="1">
      <alignment horizontal="center" vertical="top"/>
    </xf>
    <xf numFmtId="0" fontId="44" fillId="0" borderId="51" xfId="0" applyFont="1" applyBorder="1" applyAlignment="1">
      <alignment horizontal="center" vertical="top"/>
    </xf>
    <xf numFmtId="0" fontId="44" fillId="0" borderId="33" xfId="0" applyFont="1" applyBorder="1" applyAlignment="1">
      <alignment horizontal="center" vertical="top"/>
    </xf>
    <xf numFmtId="0" fontId="44" fillId="0" borderId="50" xfId="0" applyFont="1" applyBorder="1" applyAlignment="1">
      <alignment horizontal="center" vertical="top"/>
    </xf>
    <xf numFmtId="0" fontId="44" fillId="0" borderId="22" xfId="0" applyFont="1" applyFill="1" applyBorder="1" applyAlignment="1">
      <alignment horizontal="center" vertical="top"/>
    </xf>
    <xf numFmtId="0" fontId="44" fillId="0" borderId="52" xfId="0" applyFont="1" applyFill="1" applyBorder="1" applyAlignment="1">
      <alignment horizontal="center" vertical="top"/>
    </xf>
    <xf numFmtId="0" fontId="5" fillId="0" borderId="21" xfId="0" applyFont="1" applyFill="1" applyBorder="1" applyAlignment="1">
      <alignment horizontal="center" vertical="top"/>
    </xf>
    <xf numFmtId="0" fontId="5" fillId="0" borderId="28" xfId="0" applyFont="1" applyFill="1" applyBorder="1" applyAlignment="1">
      <alignment horizontal="center" vertical="top"/>
    </xf>
    <xf numFmtId="9" fontId="44" fillId="0" borderId="28" xfId="3" applyFont="1" applyFill="1" applyBorder="1" applyAlignment="1">
      <alignment horizontal="center" vertical="top"/>
    </xf>
    <xf numFmtId="9" fontId="44" fillId="0" borderId="45" xfId="3" applyFont="1" applyFill="1" applyBorder="1" applyAlignment="1">
      <alignment horizontal="center" vertical="top"/>
    </xf>
    <xf numFmtId="0" fontId="44" fillId="0" borderId="27" xfId="0" applyFont="1" applyBorder="1" applyAlignment="1">
      <alignment horizontal="center" vertical="top"/>
    </xf>
    <xf numFmtId="0" fontId="44" fillId="0" borderId="17" xfId="0" applyFont="1" applyBorder="1" applyAlignment="1">
      <alignment horizontal="center" vertical="top"/>
    </xf>
    <xf numFmtId="0" fontId="44" fillId="0" borderId="29" xfId="0" applyFont="1" applyBorder="1" applyAlignment="1">
      <alignment horizontal="center" vertical="top"/>
    </xf>
    <xf numFmtId="0" fontId="44" fillId="0" borderId="36" xfId="0" applyFont="1" applyBorder="1" applyAlignment="1">
      <alignment horizontal="center" vertical="top"/>
    </xf>
    <xf numFmtId="9" fontId="44" fillId="11" borderId="45" xfId="3" applyFont="1" applyFill="1" applyBorder="1" applyAlignment="1">
      <alignment horizontal="center" vertical="top"/>
    </xf>
    <xf numFmtId="0" fontId="44" fillId="11" borderId="17" xfId="0" applyFont="1" applyFill="1" applyBorder="1" applyAlignment="1">
      <alignment horizontal="center" vertical="top"/>
    </xf>
    <xf numFmtId="0" fontId="44" fillId="11" borderId="36" xfId="0" applyFont="1" applyFill="1" applyBorder="1" applyAlignment="1">
      <alignment horizontal="center" vertical="top"/>
    </xf>
    <xf numFmtId="0" fontId="9" fillId="11" borderId="23" xfId="0" applyFont="1" applyFill="1" applyBorder="1" applyAlignment="1">
      <alignment horizontal="left" vertical="top" wrapText="1"/>
    </xf>
    <xf numFmtId="0" fontId="9" fillId="11" borderId="24" xfId="0" applyFont="1" applyFill="1" applyBorder="1" applyAlignment="1">
      <alignment horizontal="left" vertical="top" wrapText="1"/>
    </xf>
    <xf numFmtId="0" fontId="9" fillId="11" borderId="25" xfId="0" applyFont="1" applyFill="1" applyBorder="1" applyAlignment="1">
      <alignment horizontal="left" vertical="top" wrapText="1"/>
    </xf>
    <xf numFmtId="0" fontId="5" fillId="11" borderId="51" xfId="0" applyFont="1" applyFill="1" applyBorder="1" applyAlignment="1">
      <alignment horizontal="left" vertical="top" wrapText="1"/>
    </xf>
    <xf numFmtId="0" fontId="44" fillId="11" borderId="51" xfId="0" applyFont="1" applyFill="1" applyBorder="1" applyAlignment="1">
      <alignment horizontal="left" vertical="top" wrapText="1"/>
    </xf>
    <xf numFmtId="0" fontId="5" fillId="2" borderId="65" xfId="0" applyFont="1" applyFill="1" applyBorder="1" applyAlignment="1">
      <alignment horizontal="left" vertical="top" wrapText="1"/>
    </xf>
    <xf numFmtId="0" fontId="44" fillId="2" borderId="2" xfId="0" applyFont="1" applyFill="1" applyBorder="1" applyAlignment="1">
      <alignment horizontal="left" vertical="top" wrapText="1"/>
    </xf>
    <xf numFmtId="0" fontId="44" fillId="2" borderId="64" xfId="0" applyFont="1" applyFill="1" applyBorder="1" applyAlignment="1">
      <alignment horizontal="left" vertical="top" wrapText="1"/>
    </xf>
    <xf numFmtId="0" fontId="5" fillId="2" borderId="26" xfId="0" applyFont="1" applyFill="1" applyBorder="1" applyAlignment="1">
      <alignment horizontal="left" vertical="top" wrapText="1"/>
    </xf>
    <xf numFmtId="0" fontId="44" fillId="2" borderId="26" xfId="0" applyFont="1" applyFill="1" applyBorder="1" applyAlignment="1">
      <alignment horizontal="left" vertical="top" wrapText="1"/>
    </xf>
    <xf numFmtId="0" fontId="5" fillId="0" borderId="14" xfId="0" applyFont="1" applyFill="1" applyBorder="1" applyAlignment="1">
      <alignment horizontal="left" vertical="top" wrapText="1"/>
    </xf>
    <xf numFmtId="0" fontId="44" fillId="0" borderId="15" xfId="0" applyFont="1" applyFill="1" applyBorder="1" applyAlignment="1">
      <alignment horizontal="left" vertical="top" wrapText="1"/>
    </xf>
    <xf numFmtId="0" fontId="44" fillId="0" borderId="16" xfId="0" applyFont="1" applyFill="1" applyBorder="1" applyAlignment="1">
      <alignment horizontal="left" vertical="top" wrapText="1"/>
    </xf>
    <xf numFmtId="0" fontId="44" fillId="11" borderId="64" xfId="0" applyFont="1" applyFill="1" applyBorder="1" applyAlignment="1">
      <alignment horizontal="left" vertical="top" wrapText="1"/>
    </xf>
    <xf numFmtId="0" fontId="44" fillId="0" borderId="42" xfId="0" applyFont="1" applyFill="1" applyBorder="1" applyAlignment="1">
      <alignment horizontal="center" vertical="top"/>
    </xf>
    <xf numFmtId="0" fontId="44" fillId="11" borderId="11" xfId="0" applyFont="1" applyFill="1" applyBorder="1" applyAlignment="1">
      <alignment horizontal="left" vertical="top" wrapText="1" indent="1"/>
    </xf>
    <xf numFmtId="0" fontId="44" fillId="11" borderId="12" xfId="0" applyFont="1" applyFill="1" applyBorder="1" applyAlignment="1">
      <alignment horizontal="left" vertical="top" wrapText="1" indent="1"/>
    </xf>
    <xf numFmtId="0" fontId="44" fillId="11" borderId="55" xfId="0" applyFont="1" applyFill="1" applyBorder="1" applyAlignment="1">
      <alignment horizontal="left" vertical="top" wrapText="1" indent="1"/>
    </xf>
    <xf numFmtId="0" fontId="44" fillId="11" borderId="23" xfId="0" applyFont="1" applyFill="1" applyBorder="1" applyAlignment="1">
      <alignment horizontal="left" vertical="top" wrapText="1" indent="1"/>
    </xf>
    <xf numFmtId="0" fontId="44" fillId="11" borderId="24" xfId="0" applyFont="1" applyFill="1" applyBorder="1" applyAlignment="1">
      <alignment horizontal="left" vertical="top" wrapText="1" indent="1"/>
    </xf>
    <xf numFmtId="0" fontId="44" fillId="11" borderId="25" xfId="0" applyFont="1" applyFill="1" applyBorder="1" applyAlignment="1">
      <alignment horizontal="left" vertical="top" wrapText="1" indent="1"/>
    </xf>
    <xf numFmtId="0" fontId="44" fillId="2" borderId="17" xfId="0" applyFont="1" applyFill="1" applyBorder="1" applyAlignment="1">
      <alignment horizontal="center" vertical="top"/>
    </xf>
    <xf numFmtId="0" fontId="44" fillId="2" borderId="36" xfId="0" applyFont="1" applyFill="1" applyBorder="1" applyAlignment="1">
      <alignment horizontal="center" vertical="top"/>
    </xf>
    <xf numFmtId="0" fontId="44" fillId="4" borderId="33" xfId="0" applyFont="1" applyFill="1" applyBorder="1" applyAlignment="1">
      <alignment horizontal="center" vertical="top"/>
    </xf>
    <xf numFmtId="0" fontId="44" fillId="4" borderId="36" xfId="0" applyFont="1" applyFill="1" applyBorder="1" applyAlignment="1">
      <alignment horizontal="center" vertical="top"/>
    </xf>
    <xf numFmtId="0" fontId="44" fillId="2" borderId="33" xfId="0" applyFont="1" applyFill="1" applyBorder="1" applyAlignment="1">
      <alignment horizontal="center" vertical="top"/>
    </xf>
    <xf numFmtId="9" fontId="44" fillId="11" borderId="44" xfId="3" applyFont="1" applyFill="1" applyBorder="1" applyAlignment="1">
      <alignment horizontal="center" vertical="top"/>
    </xf>
    <xf numFmtId="0" fontId="44" fillId="11" borderId="26" xfId="0" applyFont="1" applyFill="1" applyBorder="1" applyAlignment="1">
      <alignment horizontal="center" vertical="top"/>
    </xf>
    <xf numFmtId="0" fontId="44" fillId="11" borderId="35" xfId="0" applyFont="1" applyFill="1" applyBorder="1" applyAlignment="1">
      <alignment horizontal="center" vertical="top"/>
    </xf>
    <xf numFmtId="9" fontId="44" fillId="2" borderId="45" xfId="3" applyFont="1" applyFill="1" applyBorder="1" applyAlignment="1">
      <alignment horizontal="center" vertical="top"/>
    </xf>
    <xf numFmtId="0" fontId="5" fillId="0" borderId="67" xfId="0" applyFont="1" applyFill="1" applyBorder="1" applyAlignment="1">
      <alignment horizontal="center" vertical="top"/>
    </xf>
    <xf numFmtId="0" fontId="44" fillId="0" borderId="55" xfId="0" applyFont="1" applyFill="1" applyBorder="1" applyAlignment="1">
      <alignment horizontal="center" vertical="top"/>
    </xf>
    <xf numFmtId="0" fontId="44" fillId="0" borderId="10" xfId="0" applyFont="1" applyFill="1" applyBorder="1" applyAlignment="1">
      <alignment horizontal="center" vertical="top"/>
    </xf>
    <xf numFmtId="0" fontId="44" fillId="0" borderId="16" xfId="0" applyFont="1" applyFill="1" applyBorder="1" applyAlignment="1">
      <alignment horizontal="center" vertical="top"/>
    </xf>
    <xf numFmtId="164" fontId="44" fillId="2" borderId="1" xfId="0" applyNumberFormat="1" applyFont="1" applyFill="1" applyBorder="1" applyAlignment="1">
      <alignment horizontal="center" vertical="top"/>
    </xf>
    <xf numFmtId="164" fontId="44" fillId="2" borderId="4" xfId="0" applyNumberFormat="1" applyFont="1" applyFill="1" applyBorder="1" applyAlignment="1">
      <alignment horizontal="center" vertical="top"/>
    </xf>
    <xf numFmtId="164" fontId="44" fillId="11" borderId="1" xfId="0" applyNumberFormat="1" applyFont="1" applyFill="1" applyBorder="1" applyAlignment="1">
      <alignment horizontal="center" vertical="top"/>
    </xf>
    <xf numFmtId="0" fontId="44" fillId="0" borderId="19" xfId="0" applyFont="1" applyFill="1" applyBorder="1" applyAlignment="1">
      <alignment horizontal="center" vertical="top"/>
    </xf>
    <xf numFmtId="0" fontId="44" fillId="8" borderId="7" xfId="0" applyFont="1" applyFill="1" applyBorder="1" applyAlignment="1">
      <alignment horizontal="center" vertical="top"/>
    </xf>
    <xf numFmtId="0" fontId="44" fillId="8" borderId="8" xfId="0" applyFont="1" applyFill="1" applyBorder="1" applyAlignment="1">
      <alignment horizontal="center" vertical="top"/>
    </xf>
    <xf numFmtId="0" fontId="44" fillId="8" borderId="9" xfId="0" applyFont="1" applyFill="1" applyBorder="1" applyAlignment="1">
      <alignment horizontal="center" vertical="top"/>
    </xf>
    <xf numFmtId="0" fontId="44" fillId="4" borderId="47" xfId="0" applyFont="1" applyFill="1" applyBorder="1" applyAlignment="1">
      <alignment horizontal="center" vertical="top"/>
    </xf>
    <xf numFmtId="0" fontId="44" fillId="4" borderId="24" xfId="0" applyFont="1" applyFill="1" applyBorder="1" applyAlignment="1">
      <alignment horizontal="center" vertical="top"/>
    </xf>
    <xf numFmtId="0" fontId="44" fillId="4" borderId="48" xfId="0" applyFont="1" applyFill="1" applyBorder="1" applyAlignment="1">
      <alignment horizontal="center" vertical="top"/>
    </xf>
    <xf numFmtId="0" fontId="44" fillId="9" borderId="4" xfId="0" applyFont="1" applyFill="1" applyBorder="1" applyAlignment="1">
      <alignment horizontal="center" vertical="top"/>
    </xf>
    <xf numFmtId="0" fontId="44" fillId="9" borderId="5" xfId="0" applyFont="1" applyFill="1" applyBorder="1" applyAlignment="1">
      <alignment horizontal="center" vertical="top"/>
    </xf>
    <xf numFmtId="0" fontId="44" fillId="9" borderId="6" xfId="0" applyFont="1" applyFill="1" applyBorder="1" applyAlignment="1">
      <alignment horizontal="center" vertical="top"/>
    </xf>
    <xf numFmtId="0" fontId="44" fillId="9" borderId="1" xfId="0" applyFont="1" applyFill="1" applyBorder="1" applyAlignment="1">
      <alignment horizontal="center" vertical="top"/>
    </xf>
    <xf numFmtId="0" fontId="44" fillId="9" borderId="2" xfId="0" applyFont="1" applyFill="1" applyBorder="1" applyAlignment="1">
      <alignment horizontal="center" vertical="top"/>
    </xf>
    <xf numFmtId="0" fontId="44" fillId="9" borderId="3" xfId="0" applyFont="1" applyFill="1" applyBorder="1" applyAlignment="1">
      <alignment horizontal="center" vertical="top"/>
    </xf>
    <xf numFmtId="0" fontId="44" fillId="4" borderId="49" xfId="0" applyFont="1" applyFill="1" applyBorder="1" applyAlignment="1">
      <alignment horizontal="center" vertical="top"/>
    </xf>
    <xf numFmtId="0" fontId="44" fillId="4" borderId="10" xfId="0" applyFont="1" applyFill="1" applyBorder="1" applyAlignment="1">
      <alignment horizontal="center" vertical="top"/>
    </xf>
    <xf numFmtId="0" fontId="44" fillId="4" borderId="34" xfId="0" applyFont="1" applyFill="1" applyBorder="1" applyAlignment="1">
      <alignment horizontal="center" vertical="top"/>
    </xf>
    <xf numFmtId="0" fontId="44" fillId="9" borderId="7" xfId="0" applyFont="1" applyFill="1" applyBorder="1" applyAlignment="1">
      <alignment horizontal="center" vertical="top"/>
    </xf>
    <xf numFmtId="0" fontId="44" fillId="9" borderId="8" xfId="0" applyFont="1" applyFill="1" applyBorder="1" applyAlignment="1">
      <alignment horizontal="center" vertical="top"/>
    </xf>
    <xf numFmtId="0" fontId="44" fillId="9" borderId="9" xfId="0" applyFont="1" applyFill="1" applyBorder="1" applyAlignment="1">
      <alignment horizontal="center" vertical="top"/>
    </xf>
    <xf numFmtId="9" fontId="44" fillId="4" borderId="46" xfId="3" applyFont="1" applyFill="1" applyBorder="1" applyAlignment="1">
      <alignment horizontal="center" vertical="top"/>
    </xf>
    <xf numFmtId="0" fontId="44" fillId="4" borderId="13" xfId="0" applyFont="1" applyFill="1" applyBorder="1" applyAlignment="1">
      <alignment horizontal="center" vertical="top"/>
    </xf>
    <xf numFmtId="0" fontId="44" fillId="4" borderId="51" xfId="0" applyFont="1" applyFill="1" applyBorder="1" applyAlignment="1">
      <alignment horizontal="center" vertical="top"/>
    </xf>
    <xf numFmtId="0" fontId="44" fillId="4" borderId="50" xfId="0" applyFont="1" applyFill="1" applyBorder="1" applyAlignment="1">
      <alignment horizontal="center" vertical="top"/>
    </xf>
    <xf numFmtId="9" fontId="44" fillId="2" borderId="43" xfId="3" applyFont="1" applyFill="1" applyBorder="1" applyAlignment="1">
      <alignment horizontal="center" vertical="top"/>
    </xf>
    <xf numFmtId="9" fontId="44" fillId="0" borderId="22" xfId="3" applyFont="1" applyFill="1" applyBorder="1" applyAlignment="1">
      <alignment horizontal="center" vertical="top"/>
    </xf>
    <xf numFmtId="9" fontId="44" fillId="0" borderId="52" xfId="3" applyFont="1" applyFill="1" applyBorder="1" applyAlignment="1">
      <alignment horizontal="center" vertical="top"/>
    </xf>
    <xf numFmtId="164" fontId="48" fillId="2" borderId="1" xfId="0" applyNumberFormat="1" applyFont="1" applyFill="1" applyBorder="1" applyAlignment="1">
      <alignment horizontal="left" vertical="top"/>
    </xf>
    <xf numFmtId="164" fontId="48" fillId="2" borderId="2" xfId="0" applyNumberFormat="1" applyFont="1" applyFill="1" applyBorder="1" applyAlignment="1">
      <alignment horizontal="left" vertical="top"/>
    </xf>
    <xf numFmtId="164" fontId="48" fillId="2" borderId="3" xfId="0" applyNumberFormat="1" applyFont="1" applyFill="1" applyBorder="1" applyAlignment="1">
      <alignment horizontal="left" vertical="top"/>
    </xf>
    <xf numFmtId="0" fontId="48" fillId="2" borderId="1" xfId="0" applyFont="1" applyFill="1" applyBorder="1" applyAlignment="1">
      <alignment horizontal="left" vertical="top"/>
    </xf>
    <xf numFmtId="0" fontId="48" fillId="2" borderId="2" xfId="0" applyFont="1" applyFill="1" applyBorder="1" applyAlignment="1">
      <alignment horizontal="left" vertical="top"/>
    </xf>
    <xf numFmtId="0" fontId="48" fillId="2" borderId="3" xfId="0" applyFont="1" applyFill="1" applyBorder="1" applyAlignment="1">
      <alignment horizontal="left" vertical="top"/>
    </xf>
    <xf numFmtId="164" fontId="44" fillId="2" borderId="4" xfId="0" applyNumberFormat="1" applyFont="1" applyFill="1" applyBorder="1" applyAlignment="1">
      <alignment horizontal="left" vertical="top"/>
    </xf>
    <xf numFmtId="164" fontId="44" fillId="2" borderId="5" xfId="0" applyNumberFormat="1" applyFont="1" applyFill="1" applyBorder="1" applyAlignment="1">
      <alignment horizontal="left" vertical="top"/>
    </xf>
    <xf numFmtId="164" fontId="44" fillId="2" borderId="6" xfId="0" applyNumberFormat="1" applyFont="1" applyFill="1" applyBorder="1" applyAlignment="1">
      <alignment horizontal="left" vertical="top"/>
    </xf>
    <xf numFmtId="0" fontId="44" fillId="2" borderId="4" xfId="0" applyFont="1" applyFill="1" applyBorder="1" applyAlignment="1">
      <alignment horizontal="left" vertical="top"/>
    </xf>
    <xf numFmtId="0" fontId="44" fillId="2" borderId="5" xfId="0" applyFont="1" applyFill="1" applyBorder="1" applyAlignment="1">
      <alignment horizontal="left" vertical="top"/>
    </xf>
    <xf numFmtId="0" fontId="44" fillId="2" borderId="6" xfId="0" applyFont="1" applyFill="1" applyBorder="1" applyAlignment="1">
      <alignment horizontal="left" vertical="top"/>
    </xf>
    <xf numFmtId="0" fontId="48" fillId="2" borderId="1" xfId="0" applyFont="1" applyFill="1" applyBorder="1"/>
    <xf numFmtId="0" fontId="48" fillId="2" borderId="2" xfId="0" applyFont="1" applyFill="1" applyBorder="1"/>
    <xf numFmtId="0" fontId="48" fillId="2" borderId="3" xfId="0" applyFont="1" applyFill="1" applyBorder="1"/>
    <xf numFmtId="0" fontId="44" fillId="2" borderId="4" xfId="0" applyFont="1" applyFill="1" applyBorder="1"/>
    <xf numFmtId="0" fontId="44" fillId="2" borderId="5" xfId="0" applyFont="1" applyFill="1" applyBorder="1"/>
    <xf numFmtId="0" fontId="44" fillId="2" borderId="6" xfId="0" applyFont="1" applyFill="1" applyBorder="1"/>
    <xf numFmtId="164" fontId="44" fillId="2" borderId="39" xfId="0" applyNumberFormat="1" applyFont="1" applyFill="1" applyBorder="1" applyAlignment="1">
      <alignment horizontal="center" vertical="top"/>
    </xf>
    <xf numFmtId="0" fontId="44" fillId="2" borderId="10" xfId="0" applyFont="1" applyFill="1" applyBorder="1" applyAlignment="1">
      <alignment horizontal="left" vertical="top" wrapText="1"/>
    </xf>
    <xf numFmtId="164" fontId="44" fillId="2" borderId="35" xfId="0" applyNumberFormat="1" applyFont="1" applyFill="1" applyBorder="1" applyAlignment="1">
      <alignment horizontal="center" vertical="top"/>
    </xf>
    <xf numFmtId="0" fontId="9" fillId="2" borderId="18"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9" xfId="0" applyFont="1" applyFill="1" applyBorder="1" applyAlignment="1">
      <alignment horizontal="left" vertical="top" wrapText="1"/>
    </xf>
    <xf numFmtId="0" fontId="44" fillId="2" borderId="1" xfId="0" applyFont="1" applyFill="1" applyBorder="1" applyAlignment="1">
      <alignment vertical="top" wrapText="1"/>
    </xf>
    <xf numFmtId="0" fontId="44" fillId="2" borderId="2" xfId="0" applyFont="1" applyFill="1" applyBorder="1" applyAlignment="1">
      <alignment vertical="top" wrapText="1"/>
    </xf>
    <xf numFmtId="0" fontId="44" fillId="2" borderId="3" xfId="0" applyFont="1" applyFill="1" applyBorder="1" applyAlignment="1">
      <alignment vertical="top" wrapText="1"/>
    </xf>
    <xf numFmtId="0" fontId="44" fillId="2" borderId="7" xfId="0" applyFont="1" applyFill="1" applyBorder="1" applyAlignment="1">
      <alignment horizontal="left"/>
    </xf>
    <xf numFmtId="0" fontId="44" fillId="2" borderId="8" xfId="0" applyFont="1" applyFill="1" applyBorder="1" applyAlignment="1">
      <alignment horizontal="left"/>
    </xf>
    <xf numFmtId="0" fontId="44" fillId="2" borderId="9" xfId="0" applyFont="1" applyFill="1" applyBorder="1" applyAlignment="1">
      <alignment horizontal="left"/>
    </xf>
    <xf numFmtId="0" fontId="49" fillId="2" borderId="8" xfId="0" applyFont="1" applyFill="1" applyBorder="1" applyAlignment="1">
      <alignment horizontal="left" vertical="top" wrapText="1"/>
    </xf>
    <xf numFmtId="0" fontId="49" fillId="2" borderId="9" xfId="0" applyFont="1" applyFill="1" applyBorder="1" applyAlignment="1">
      <alignment horizontal="left" vertical="top" wrapText="1"/>
    </xf>
    <xf numFmtId="164" fontId="44" fillId="11" borderId="66" xfId="0" applyNumberFormat="1" applyFont="1" applyFill="1" applyBorder="1" applyAlignment="1">
      <alignment horizontal="center" vertical="top"/>
    </xf>
    <xf numFmtId="164" fontId="44" fillId="11" borderId="58" xfId="0" applyNumberFormat="1" applyFont="1" applyFill="1" applyBorder="1" applyAlignment="1">
      <alignment horizontal="center" vertical="top"/>
    </xf>
    <xf numFmtId="0" fontId="6" fillId="11" borderId="53" xfId="0" applyFont="1" applyFill="1" applyBorder="1" applyAlignment="1">
      <alignment horizontal="left" vertical="top" wrapText="1" indent="1"/>
    </xf>
    <xf numFmtId="0" fontId="44" fillId="2" borderId="21" xfId="0" applyFont="1" applyFill="1" applyBorder="1" applyAlignment="1">
      <alignment horizontal="left" vertical="top" wrapText="1"/>
    </xf>
    <xf numFmtId="164" fontId="48" fillId="9" borderId="7" xfId="0" applyNumberFormat="1" applyFont="1" applyFill="1" applyBorder="1" applyAlignment="1">
      <alignment horizontal="left" vertical="top"/>
    </xf>
    <xf numFmtId="164" fontId="48" fillId="9" borderId="8" xfId="0" applyNumberFormat="1" applyFont="1" applyFill="1" applyBorder="1" applyAlignment="1">
      <alignment horizontal="left" vertical="top"/>
    </xf>
    <xf numFmtId="0" fontId="6" fillId="11" borderId="10" xfId="0" applyFont="1" applyFill="1" applyBorder="1" applyAlignment="1">
      <alignment horizontal="left" vertical="top" wrapText="1"/>
    </xf>
    <xf numFmtId="0" fontId="6" fillId="11" borderId="10" xfId="0" applyFont="1" applyFill="1" applyBorder="1" applyAlignment="1">
      <alignment horizontal="left" vertical="top" wrapText="1" indent="1"/>
    </xf>
    <xf numFmtId="164" fontId="44" fillId="11" borderId="33" xfId="0" applyNumberFormat="1" applyFont="1" applyFill="1" applyBorder="1" applyAlignment="1">
      <alignment horizontal="center" vertical="top"/>
    </xf>
    <xf numFmtId="164" fontId="44" fillId="11" borderId="35" xfId="0" applyNumberFormat="1" applyFont="1" applyFill="1" applyBorder="1" applyAlignment="1">
      <alignment horizontal="center" vertical="top"/>
    </xf>
    <xf numFmtId="164" fontId="44" fillId="11" borderId="50" xfId="0" applyNumberFormat="1" applyFont="1" applyFill="1" applyBorder="1" applyAlignment="1">
      <alignment horizontal="center" vertical="top"/>
    </xf>
    <xf numFmtId="164" fontId="44" fillId="11" borderId="36" xfId="0" applyNumberFormat="1" applyFont="1" applyFill="1" applyBorder="1" applyAlignment="1">
      <alignment horizontal="center" vertical="top"/>
    </xf>
    <xf numFmtId="0" fontId="5" fillId="2" borderId="13" xfId="0" applyFont="1" applyFill="1" applyBorder="1" applyAlignment="1">
      <alignment horizontal="left" vertical="top" wrapText="1"/>
    </xf>
    <xf numFmtId="0" fontId="44" fillId="2" borderId="13" xfId="0" applyFont="1" applyFill="1" applyBorder="1" applyAlignment="1">
      <alignment horizontal="left" vertical="top" wrapText="1"/>
    </xf>
    <xf numFmtId="0" fontId="5" fillId="11" borderId="53" xfId="0" applyFont="1" applyFill="1" applyBorder="1" applyAlignment="1">
      <alignment horizontal="left" vertical="top" wrapText="1"/>
    </xf>
    <xf numFmtId="0" fontId="44" fillId="11" borderId="53" xfId="0" applyFont="1" applyFill="1" applyBorder="1" applyAlignment="1">
      <alignment horizontal="left" vertical="top" wrapText="1"/>
    </xf>
    <xf numFmtId="0" fontId="44" fillId="2" borderId="0" xfId="0" applyFont="1" applyFill="1" applyBorder="1" applyAlignment="1">
      <alignment horizontal="left" vertical="top" wrapText="1"/>
    </xf>
    <xf numFmtId="0" fontId="44" fillId="11" borderId="10" xfId="0" applyFont="1" applyFill="1" applyBorder="1" applyAlignment="1">
      <alignment horizontal="left" vertical="top" wrapText="1" indent="1"/>
    </xf>
    <xf numFmtId="164" fontId="50" fillId="8" borderId="7" xfId="0" applyNumberFormat="1" applyFont="1" applyFill="1" applyBorder="1" applyAlignment="1">
      <alignment horizontal="left" vertical="top"/>
    </xf>
    <xf numFmtId="164" fontId="50" fillId="8" borderId="8" xfId="0" applyNumberFormat="1" applyFont="1" applyFill="1" applyBorder="1" applyAlignment="1">
      <alignment horizontal="left" vertical="top"/>
    </xf>
    <xf numFmtId="0" fontId="48" fillId="9" borderId="1" xfId="0" applyFont="1" applyFill="1" applyBorder="1"/>
    <xf numFmtId="0" fontId="48" fillId="9" borderId="2" xfId="0" applyFont="1" applyFill="1" applyBorder="1"/>
    <xf numFmtId="0" fontId="44" fillId="2" borderId="10" xfId="0" applyFont="1" applyFill="1" applyBorder="1" applyAlignment="1">
      <alignment horizontal="left" vertical="top" wrapText="1" indent="1"/>
    </xf>
    <xf numFmtId="0" fontId="44" fillId="2" borderId="53" xfId="0" applyFont="1" applyFill="1" applyBorder="1" applyAlignment="1">
      <alignment horizontal="left" vertical="top" wrapText="1" indent="1"/>
    </xf>
    <xf numFmtId="0" fontId="44" fillId="11" borderId="10" xfId="0" applyFont="1" applyFill="1" applyBorder="1" applyAlignment="1">
      <alignment horizontal="left" vertical="top" wrapText="1"/>
    </xf>
    <xf numFmtId="0" fontId="44" fillId="11" borderId="11" xfId="0" applyFont="1" applyFill="1" applyBorder="1" applyAlignment="1">
      <alignment horizontal="left" vertical="top" wrapText="1"/>
    </xf>
    <xf numFmtId="0" fontId="50" fillId="8" borderId="7" xfId="0" applyFont="1" applyFill="1" applyBorder="1"/>
    <xf numFmtId="0" fontId="50" fillId="8" borderId="8" xfId="0" applyFont="1" applyFill="1" applyBorder="1"/>
    <xf numFmtId="164" fontId="44" fillId="2" borderId="47" xfId="0" applyNumberFormat="1" applyFont="1" applyFill="1" applyBorder="1" applyAlignment="1">
      <alignment horizontal="center" vertical="top"/>
    </xf>
    <xf numFmtId="164" fontId="44" fillId="10" borderId="4" xfId="0" applyNumberFormat="1" applyFont="1" applyFill="1" applyBorder="1" applyAlignment="1">
      <alignment horizontal="left" vertical="top"/>
    </xf>
    <xf numFmtId="164" fontId="44" fillId="10" borderId="5" xfId="0" applyNumberFormat="1" applyFont="1" applyFill="1" applyBorder="1" applyAlignment="1">
      <alignment horizontal="left" vertical="top"/>
    </xf>
    <xf numFmtId="0" fontId="44" fillId="2" borderId="17" xfId="0" applyFont="1" applyFill="1" applyBorder="1" applyAlignment="1">
      <alignment horizontal="left" vertical="top" wrapText="1"/>
    </xf>
    <xf numFmtId="164" fontId="44" fillId="2" borderId="36" xfId="0" applyNumberFormat="1" applyFont="1" applyFill="1" applyBorder="1" applyAlignment="1">
      <alignment horizontal="center" vertical="top"/>
    </xf>
    <xf numFmtId="164" fontId="44" fillId="11" borderId="29" xfId="0" applyNumberFormat="1" applyFont="1" applyFill="1" applyBorder="1" applyAlignment="1">
      <alignment horizontal="center" vertical="top"/>
    </xf>
    <xf numFmtId="0" fontId="44" fillId="2" borderId="53" xfId="0" applyFont="1" applyFill="1" applyBorder="1" applyAlignment="1">
      <alignment horizontal="left" vertical="top" wrapText="1"/>
    </xf>
    <xf numFmtId="164" fontId="48" fillId="9" borderId="4" xfId="0" applyNumberFormat="1" applyFont="1" applyFill="1" applyBorder="1" applyAlignment="1">
      <alignment horizontal="left" vertical="top"/>
    </xf>
    <xf numFmtId="164" fontId="48" fillId="9" borderId="5" xfId="0" applyNumberFormat="1" applyFont="1" applyFill="1" applyBorder="1" applyAlignment="1">
      <alignment horizontal="left" vertical="top"/>
    </xf>
    <xf numFmtId="164" fontId="48" fillId="9" borderId="1" xfId="0" applyNumberFormat="1" applyFont="1" applyFill="1" applyBorder="1" applyAlignment="1">
      <alignment horizontal="left" vertical="top"/>
    </xf>
    <xf numFmtId="164" fontId="48" fillId="9" borderId="2" xfId="0" applyNumberFormat="1" applyFont="1" applyFill="1" applyBorder="1" applyAlignment="1">
      <alignment horizontal="left" vertical="top"/>
    </xf>
    <xf numFmtId="164" fontId="44" fillId="2" borderId="29" xfId="0" applyNumberFormat="1" applyFont="1" applyFill="1" applyBorder="1" applyAlignment="1">
      <alignment horizontal="center" vertical="top"/>
    </xf>
    <xf numFmtId="0" fontId="5" fillId="2" borderId="18" xfId="0" applyFont="1" applyFill="1" applyBorder="1" applyAlignment="1">
      <alignment horizontal="left" vertical="top" wrapText="1"/>
    </xf>
    <xf numFmtId="0" fontId="44" fillId="2" borderId="19" xfId="0" applyFont="1" applyFill="1" applyBorder="1" applyAlignment="1">
      <alignment horizontal="left" vertical="top" wrapText="1"/>
    </xf>
    <xf numFmtId="0" fontId="44" fillId="2" borderId="65" xfId="0" applyFont="1" applyFill="1" applyBorder="1" applyAlignment="1">
      <alignment horizontal="left" vertical="top" wrapText="1"/>
    </xf>
    <xf numFmtId="0" fontId="44" fillId="11" borderId="31" xfId="0" applyFont="1" applyFill="1" applyBorder="1" applyAlignment="1">
      <alignment horizontal="left" vertical="top" wrapText="1"/>
    </xf>
    <xf numFmtId="9" fontId="44" fillId="11" borderId="43" xfId="3" applyFont="1" applyFill="1" applyBorder="1" applyAlignment="1">
      <alignment horizontal="center" vertical="top"/>
    </xf>
    <xf numFmtId="0" fontId="44" fillId="11" borderId="21" xfId="0" applyFont="1" applyFill="1" applyBorder="1" applyAlignment="1">
      <alignment horizontal="left" vertical="top" wrapText="1"/>
    </xf>
    <xf numFmtId="0" fontId="5" fillId="2" borderId="53" xfId="0" applyFont="1" applyFill="1" applyBorder="1" applyAlignment="1">
      <alignment horizontal="left" vertical="top" wrapText="1"/>
    </xf>
    <xf numFmtId="0" fontId="44" fillId="2" borderId="27" xfId="0" applyFont="1" applyFill="1" applyBorder="1" applyAlignment="1">
      <alignment horizontal="left" vertical="top" wrapText="1"/>
    </xf>
    <xf numFmtId="0" fontId="5" fillId="11" borderId="27" xfId="0" applyFont="1" applyFill="1" applyBorder="1" applyAlignment="1">
      <alignment horizontal="left" vertical="top" wrapText="1"/>
    </xf>
    <xf numFmtId="0" fontId="44" fillId="11" borderId="27" xfId="0" applyFont="1" applyFill="1" applyBorder="1" applyAlignment="1">
      <alignment horizontal="left" vertical="top" wrapText="1"/>
    </xf>
    <xf numFmtId="0" fontId="44" fillId="11" borderId="15" xfId="0" applyFont="1" applyFill="1" applyBorder="1" applyAlignment="1">
      <alignment horizontal="left" vertical="top" wrapText="1"/>
    </xf>
    <xf numFmtId="0" fontId="44" fillId="11" borderId="16" xfId="0" applyFont="1" applyFill="1" applyBorder="1" applyAlignment="1">
      <alignment horizontal="left" vertical="top" wrapText="1"/>
    </xf>
    <xf numFmtId="0" fontId="44" fillId="9" borderId="39" xfId="0" applyFont="1" applyFill="1" applyBorder="1" applyAlignment="1">
      <alignment horizontal="center" vertical="top"/>
    </xf>
    <xf numFmtId="0" fontId="44" fillId="9" borderId="0" xfId="0" applyFont="1" applyFill="1" applyBorder="1" applyAlignment="1">
      <alignment horizontal="center" vertical="top"/>
    </xf>
    <xf numFmtId="0" fontId="44" fillId="9" borderId="40" xfId="0" applyFont="1" applyFill="1" applyBorder="1" applyAlignment="1">
      <alignment horizontal="center" vertical="top"/>
    </xf>
    <xf numFmtId="0" fontId="44" fillId="11" borderId="33" xfId="0" applyFont="1" applyFill="1" applyBorder="1" applyAlignment="1">
      <alignment horizontal="center" vertical="top"/>
    </xf>
    <xf numFmtId="0" fontId="44" fillId="4" borderId="1" xfId="0" applyFont="1" applyFill="1" applyBorder="1" applyAlignment="1">
      <alignment horizontal="center" vertical="top"/>
    </xf>
    <xf numFmtId="0" fontId="44" fillId="4" borderId="2" xfId="0" applyFont="1" applyFill="1" applyBorder="1" applyAlignment="1">
      <alignment horizontal="center" vertical="top"/>
    </xf>
    <xf numFmtId="0" fontId="44" fillId="4" borderId="3" xfId="0" applyFont="1" applyFill="1" applyBorder="1" applyAlignment="1">
      <alignment horizontal="center" vertical="top"/>
    </xf>
    <xf numFmtId="0" fontId="44" fillId="4" borderId="0" xfId="0" applyFont="1" applyFill="1" applyBorder="1" applyAlignment="1">
      <alignment horizontal="center" vertical="top"/>
    </xf>
    <xf numFmtId="0" fontId="44" fillId="4" borderId="40" xfId="0" applyFont="1" applyFill="1" applyBorder="1" applyAlignment="1">
      <alignment horizontal="center" vertical="top"/>
    </xf>
    <xf numFmtId="0" fontId="44" fillId="2" borderId="15" xfId="0" applyFont="1" applyFill="1" applyBorder="1" applyAlignment="1">
      <alignment horizontal="left" vertical="top" wrapText="1"/>
    </xf>
    <xf numFmtId="0" fontId="44" fillId="2" borderId="16" xfId="0" applyFont="1" applyFill="1" applyBorder="1" applyAlignment="1">
      <alignment horizontal="left" vertical="top" wrapText="1"/>
    </xf>
    <xf numFmtId="0" fontId="5" fillId="0" borderId="31" xfId="0" applyFont="1" applyFill="1" applyBorder="1" applyAlignment="1">
      <alignment horizontal="left" vertical="top" wrapText="1"/>
    </xf>
    <xf numFmtId="0" fontId="44" fillId="0" borderId="31" xfId="0" applyFont="1" applyFill="1" applyBorder="1" applyAlignment="1">
      <alignment horizontal="left" vertical="top" wrapText="1"/>
    </xf>
    <xf numFmtId="164" fontId="44" fillId="2" borderId="37" xfId="0" applyNumberFormat="1" applyFont="1" applyFill="1" applyBorder="1" applyAlignment="1">
      <alignment horizontal="center" vertical="top"/>
    </xf>
    <xf numFmtId="0" fontId="44" fillId="4" borderId="30" xfId="0" applyFont="1" applyFill="1" applyBorder="1" applyAlignment="1">
      <alignment horizontal="center" vertical="top"/>
    </xf>
    <xf numFmtId="0" fontId="44" fillId="4" borderId="31" xfId="0" applyFont="1" applyFill="1" applyBorder="1" applyAlignment="1">
      <alignment horizontal="center" vertical="top"/>
    </xf>
    <xf numFmtId="0" fontId="44" fillId="4" borderId="32" xfId="0" applyFont="1" applyFill="1" applyBorder="1" applyAlignment="1">
      <alignment horizontal="center" vertical="top"/>
    </xf>
    <xf numFmtId="0" fontId="44" fillId="4" borderId="39" xfId="0" applyFont="1" applyFill="1" applyBorder="1" applyAlignment="1">
      <alignment horizontal="center" vertical="top"/>
    </xf>
    <xf numFmtId="0" fontId="44" fillId="4" borderId="4" xfId="0" applyFont="1" applyFill="1" applyBorder="1" applyAlignment="1">
      <alignment horizontal="center" vertical="top"/>
    </xf>
    <xf numFmtId="0" fontId="44" fillId="4" borderId="5" xfId="0" applyFont="1" applyFill="1" applyBorder="1" applyAlignment="1">
      <alignment horizontal="center" vertical="top"/>
    </xf>
    <xf numFmtId="0" fontId="44" fillId="4" borderId="6" xfId="0" applyFont="1" applyFill="1" applyBorder="1" applyAlignment="1">
      <alignment horizontal="center" vertical="top"/>
    </xf>
    <xf numFmtId="0" fontId="44" fillId="2" borderId="31" xfId="0" applyFont="1" applyFill="1" applyBorder="1" applyAlignment="1">
      <alignment horizontal="left" vertical="top" wrapText="1"/>
    </xf>
    <xf numFmtId="0" fontId="44" fillId="0" borderId="34" xfId="0" applyFont="1" applyFill="1" applyBorder="1" applyAlignment="1">
      <alignment horizontal="center" vertical="top"/>
    </xf>
    <xf numFmtId="0" fontId="44" fillId="0" borderId="20" xfId="0" applyFont="1" applyBorder="1" applyAlignment="1">
      <alignment horizontal="center" vertical="top"/>
    </xf>
    <xf numFmtId="0" fontId="44" fillId="0" borderId="54" xfId="0" applyFont="1" applyBorder="1" applyAlignment="1">
      <alignment horizontal="center" vertical="top"/>
    </xf>
    <xf numFmtId="0" fontId="44" fillId="0" borderId="21" xfId="0" applyFont="1" applyBorder="1" applyAlignment="1">
      <alignment horizontal="center" vertical="top"/>
    </xf>
    <xf numFmtId="0" fontId="44" fillId="0" borderId="53" xfId="0" applyFont="1" applyBorder="1" applyAlignment="1">
      <alignment horizontal="center" vertical="top"/>
    </xf>
    <xf numFmtId="0" fontId="44" fillId="4" borderId="17" xfId="0" applyFont="1" applyFill="1" applyBorder="1" applyAlignment="1">
      <alignment horizontal="center" vertical="top"/>
    </xf>
    <xf numFmtId="0" fontId="50" fillId="3" borderId="7" xfId="0" applyFont="1" applyFill="1" applyBorder="1" applyAlignment="1">
      <alignment vertical="top"/>
    </xf>
    <xf numFmtId="0" fontId="50" fillId="3" borderId="8" xfId="0" applyFont="1" applyFill="1" applyBorder="1" applyAlignment="1">
      <alignment vertical="top"/>
    </xf>
    <xf numFmtId="0" fontId="50" fillId="3" borderId="68" xfId="0" applyFont="1" applyFill="1" applyBorder="1" applyAlignment="1">
      <alignment vertical="top"/>
    </xf>
    <xf numFmtId="164" fontId="44" fillId="11" borderId="39" xfId="0" applyNumberFormat="1" applyFont="1" applyFill="1" applyBorder="1" applyAlignment="1">
      <alignment horizontal="center" vertical="top"/>
    </xf>
    <xf numFmtId="164" fontId="48" fillId="9" borderId="39" xfId="0" applyNumberFormat="1" applyFont="1" applyFill="1" applyBorder="1" applyAlignment="1">
      <alignment horizontal="left" vertical="top"/>
    </xf>
    <xf numFmtId="164" fontId="48" fillId="9" borderId="0" xfId="0" applyNumberFormat="1" applyFont="1" applyFill="1" applyBorder="1" applyAlignment="1">
      <alignment horizontal="left" vertical="top"/>
    </xf>
    <xf numFmtId="0" fontId="5" fillId="11" borderId="31" xfId="0" applyFont="1" applyFill="1" applyBorder="1" applyAlignment="1">
      <alignment horizontal="left" vertical="top" wrapText="1"/>
    </xf>
    <xf numFmtId="0" fontId="5" fillId="2" borderId="51" xfId="0" applyFont="1" applyFill="1" applyBorder="1" applyAlignment="1">
      <alignment horizontal="left" vertical="top" wrapText="1"/>
    </xf>
    <xf numFmtId="0" fontId="44" fillId="2" borderId="51"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0" borderId="65" xfId="0" applyFont="1" applyFill="1" applyBorder="1" applyAlignment="1">
      <alignment horizontal="left" vertical="top" wrapText="1"/>
    </xf>
    <xf numFmtId="0" fontId="44" fillId="0" borderId="2" xfId="0" applyFont="1" applyFill="1" applyBorder="1" applyAlignment="1">
      <alignment horizontal="left" vertical="top" wrapText="1"/>
    </xf>
    <xf numFmtId="0" fontId="44" fillId="0" borderId="64" xfId="0" applyFont="1" applyFill="1" applyBorder="1" applyAlignment="1">
      <alignment horizontal="left" vertical="top" wrapText="1"/>
    </xf>
    <xf numFmtId="0" fontId="16" fillId="2" borderId="0" xfId="0" applyFont="1" applyFill="1" applyAlignment="1">
      <alignment vertical="top"/>
    </xf>
    <xf numFmtId="164" fontId="16" fillId="2" borderId="33" xfId="0" applyNumberFormat="1" applyFont="1" applyFill="1" applyBorder="1" applyAlignment="1">
      <alignment horizontal="center" vertical="top"/>
    </xf>
    <xf numFmtId="164" fontId="16" fillId="2" borderId="35" xfId="0" applyNumberFormat="1" applyFont="1" applyFill="1" applyBorder="1" applyAlignment="1">
      <alignment horizontal="center" vertical="top"/>
    </xf>
    <xf numFmtId="164" fontId="16" fillId="2" borderId="36" xfId="0" applyNumberFormat="1" applyFont="1" applyFill="1" applyBorder="1" applyAlignment="1">
      <alignment horizontal="center" vertical="top"/>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2" borderId="0" xfId="0" applyFont="1" applyFill="1" applyAlignment="1">
      <alignment vertical="top" wrapText="1"/>
    </xf>
    <xf numFmtId="0" fontId="16" fillId="2" borderId="1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23" xfId="0" applyFont="1" applyFill="1" applyBorder="1" applyAlignment="1">
      <alignment horizontal="left" vertical="top" wrapText="1"/>
    </xf>
    <xf numFmtId="0" fontId="16" fillId="2" borderId="24" xfId="0" applyFont="1" applyFill="1" applyBorder="1" applyAlignment="1">
      <alignment horizontal="left" vertical="top" wrapText="1"/>
    </xf>
    <xf numFmtId="0" fontId="16" fillId="2" borderId="25" xfId="0" applyFont="1" applyFill="1" applyBorder="1" applyAlignment="1">
      <alignment horizontal="left" vertical="top" wrapText="1"/>
    </xf>
    <xf numFmtId="0" fontId="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5" fillId="0" borderId="13"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2" borderId="15" xfId="0" applyFont="1" applyFill="1" applyBorder="1" applyAlignment="1">
      <alignment horizontal="left" vertical="top" wrapText="1"/>
    </xf>
    <xf numFmtId="0" fontId="16" fillId="2" borderId="16" xfId="0" applyFont="1" applyFill="1" applyBorder="1" applyAlignment="1">
      <alignment horizontal="left" vertical="top" wrapText="1"/>
    </xf>
    <xf numFmtId="164" fontId="16" fillId="2" borderId="58" xfId="0" applyNumberFormat="1" applyFont="1" applyFill="1" applyBorder="1" applyAlignment="1">
      <alignment horizontal="center" vertical="top"/>
    </xf>
    <xf numFmtId="164" fontId="16" fillId="2" borderId="63" xfId="0" applyNumberFormat="1" applyFont="1" applyFill="1" applyBorder="1" applyAlignment="1">
      <alignment horizontal="center" vertical="top"/>
    </xf>
    <xf numFmtId="0" fontId="16" fillId="2" borderId="14" xfId="0" applyFont="1" applyFill="1" applyBorder="1" applyAlignment="1">
      <alignment horizontal="left" vertical="top" wrapText="1"/>
    </xf>
    <xf numFmtId="0" fontId="16" fillId="2" borderId="41"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42" xfId="0" applyFont="1" applyFill="1" applyBorder="1" applyAlignment="1">
      <alignment horizontal="left" vertical="top" wrapText="1"/>
    </xf>
    <xf numFmtId="0" fontId="16" fillId="11" borderId="27" xfId="0" applyFont="1" applyFill="1" applyBorder="1" applyAlignment="1">
      <alignment horizontal="left" vertical="top" wrapText="1"/>
    </xf>
    <xf numFmtId="0" fontId="16" fillId="11" borderId="18" xfId="0" applyFont="1" applyFill="1" applyBorder="1" applyAlignment="1">
      <alignment horizontal="left" vertical="top" wrapText="1"/>
    </xf>
    <xf numFmtId="0" fontId="16" fillId="11" borderId="0" xfId="0" applyFont="1" applyFill="1" applyBorder="1" applyAlignment="1">
      <alignment horizontal="left" vertical="top" wrapText="1"/>
    </xf>
    <xf numFmtId="0" fontId="16" fillId="11" borderId="19" xfId="0" applyFont="1" applyFill="1" applyBorder="1" applyAlignment="1">
      <alignment horizontal="left" vertical="top" wrapText="1"/>
    </xf>
    <xf numFmtId="0" fontId="16" fillId="11" borderId="41" xfId="0" applyFont="1" applyFill="1" applyBorder="1" applyAlignment="1">
      <alignment horizontal="left" vertical="top" wrapText="1"/>
    </xf>
    <xf numFmtId="0" fontId="16" fillId="11" borderId="5" xfId="0" applyFont="1" applyFill="1" applyBorder="1" applyAlignment="1">
      <alignment horizontal="left" vertical="top" wrapText="1"/>
    </xf>
    <xf numFmtId="0" fontId="16" fillId="11" borderId="42" xfId="0" applyFont="1" applyFill="1" applyBorder="1" applyAlignment="1">
      <alignment horizontal="left" vertical="top" wrapText="1"/>
    </xf>
    <xf numFmtId="0" fontId="16" fillId="11" borderId="31" xfId="0" applyFont="1" applyFill="1" applyBorder="1" applyAlignment="1">
      <alignment horizontal="left" vertical="top" wrapText="1"/>
    </xf>
    <xf numFmtId="0" fontId="16" fillId="2" borderId="7" xfId="0" applyFont="1" applyFill="1" applyBorder="1"/>
    <xf numFmtId="0" fontId="16" fillId="2" borderId="8" xfId="0" applyFont="1" applyFill="1" applyBorder="1"/>
    <xf numFmtId="0" fontId="16" fillId="2" borderId="9" xfId="0" applyFont="1" applyFill="1" applyBorder="1"/>
    <xf numFmtId="0" fontId="20" fillId="3" borderId="1" xfId="0" applyFont="1" applyFill="1" applyBorder="1" applyAlignment="1">
      <alignment vertical="top"/>
    </xf>
    <xf numFmtId="0" fontId="20" fillId="3" borderId="2" xfId="0" applyFont="1" applyFill="1" applyBorder="1" applyAlignment="1">
      <alignment vertical="top"/>
    </xf>
    <xf numFmtId="0" fontId="16" fillId="2" borderId="27" xfId="0" applyFont="1" applyFill="1" applyBorder="1" applyAlignment="1">
      <alignment horizontal="left" vertical="top" wrapText="1"/>
    </xf>
    <xf numFmtId="0" fontId="8" fillId="2" borderId="1" xfId="0" applyFont="1" applyFill="1" applyBorder="1"/>
    <xf numFmtId="0" fontId="8" fillId="2" borderId="2" xfId="0" applyFont="1" applyFill="1" applyBorder="1"/>
    <xf numFmtId="0" fontId="8" fillId="2" borderId="3" xfId="0" applyFont="1" applyFill="1" applyBorder="1"/>
    <xf numFmtId="0" fontId="16" fillId="2" borderId="39" xfId="0" applyFont="1" applyFill="1" applyBorder="1"/>
    <xf numFmtId="0" fontId="16" fillId="2" borderId="0" xfId="0" applyFont="1" applyFill="1" applyBorder="1"/>
    <xf numFmtId="0" fontId="16" fillId="2" borderId="40" xfId="0" applyFont="1" applyFill="1" applyBorder="1"/>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0" borderId="27" xfId="0" applyFont="1" applyFill="1" applyBorder="1" applyAlignment="1">
      <alignment horizontal="left" vertical="top" wrapText="1"/>
    </xf>
    <xf numFmtId="0" fontId="16" fillId="0" borderId="27" xfId="0" applyFont="1" applyFill="1" applyBorder="1" applyAlignment="1">
      <alignment horizontal="left" vertical="top" wrapText="1"/>
    </xf>
    <xf numFmtId="0" fontId="5" fillId="0" borderId="21"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4" borderId="55" xfId="0" applyFont="1" applyFill="1" applyBorder="1" applyAlignment="1">
      <alignment horizontal="center" vertical="top"/>
    </xf>
    <xf numFmtId="0" fontId="16" fillId="4" borderId="10" xfId="0" applyFont="1" applyFill="1" applyBorder="1" applyAlignment="1">
      <alignment horizontal="center" vertical="top"/>
    </xf>
    <xf numFmtId="0" fontId="16" fillId="4" borderId="34" xfId="0" applyFont="1" applyFill="1" applyBorder="1" applyAlignment="1">
      <alignment horizontal="center" vertical="top"/>
    </xf>
    <xf numFmtId="0" fontId="16" fillId="4" borderId="60" xfId="0" applyFont="1" applyFill="1" applyBorder="1" applyAlignment="1">
      <alignment horizontal="center" vertical="top"/>
    </xf>
    <xf numFmtId="0" fontId="16" fillId="4" borderId="53" xfId="0" applyFont="1" applyFill="1" applyBorder="1" applyAlignment="1">
      <alignment horizontal="center" vertical="top"/>
    </xf>
    <xf numFmtId="0" fontId="16" fillId="4" borderId="52" xfId="0" applyFont="1" applyFill="1" applyBorder="1" applyAlignment="1">
      <alignment horizontal="center" vertical="top"/>
    </xf>
    <xf numFmtId="0" fontId="16" fillId="4" borderId="16" xfId="0" applyFont="1" applyFill="1" applyBorder="1" applyAlignment="1">
      <alignment horizontal="center" vertical="top"/>
    </xf>
    <xf numFmtId="0" fontId="16" fillId="4" borderId="13" xfId="0" applyFont="1" applyFill="1" applyBorder="1" applyAlignment="1">
      <alignment horizontal="center" vertical="top"/>
    </xf>
    <xf numFmtId="0" fontId="16" fillId="4" borderId="43" xfId="0" applyFont="1" applyFill="1" applyBorder="1" applyAlignment="1">
      <alignment horizontal="center" vertical="top"/>
    </xf>
    <xf numFmtId="164" fontId="16" fillId="2" borderId="37" xfId="0" applyNumberFormat="1" applyFont="1" applyFill="1" applyBorder="1" applyAlignment="1">
      <alignment horizontal="center" vertical="top"/>
    </xf>
    <xf numFmtId="0" fontId="16" fillId="0" borderId="18"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5" xfId="0" applyFont="1" applyFill="1" applyBorder="1" applyAlignment="1">
      <alignment horizontal="left" vertical="top" wrapText="1"/>
    </xf>
    <xf numFmtId="0" fontId="16" fillId="0" borderId="42" xfId="0" applyFont="1" applyFill="1" applyBorder="1" applyAlignment="1">
      <alignment horizontal="left" vertical="top" wrapText="1"/>
    </xf>
    <xf numFmtId="164" fontId="16" fillId="11" borderId="58" xfId="0" applyNumberFormat="1" applyFont="1" applyFill="1" applyBorder="1" applyAlignment="1">
      <alignment horizontal="center" vertical="top"/>
    </xf>
    <xf numFmtId="164" fontId="16" fillId="11" borderId="63" xfId="0" applyNumberFormat="1" applyFont="1" applyFill="1" applyBorder="1" applyAlignment="1">
      <alignment horizontal="center" vertical="top"/>
    </xf>
    <xf numFmtId="0" fontId="16" fillId="11" borderId="14" xfId="0" applyFont="1" applyFill="1" applyBorder="1" applyAlignment="1">
      <alignment horizontal="left" vertical="top" wrapText="1"/>
    </xf>
    <xf numFmtId="0" fontId="16" fillId="11" borderId="15" xfId="0" applyFont="1" applyFill="1" applyBorder="1" applyAlignment="1">
      <alignment horizontal="left" vertical="top" wrapText="1"/>
    </xf>
    <xf numFmtId="0" fontId="16" fillId="11" borderId="16" xfId="0" applyFont="1" applyFill="1" applyBorder="1" applyAlignment="1">
      <alignment horizontal="left" vertical="top" wrapText="1"/>
    </xf>
    <xf numFmtId="9" fontId="16" fillId="4" borderId="55" xfId="0" applyNumberFormat="1" applyFont="1" applyFill="1" applyBorder="1" applyAlignment="1">
      <alignment horizontal="center" vertical="top"/>
    </xf>
    <xf numFmtId="9" fontId="16" fillId="4" borderId="10" xfId="0" applyNumberFormat="1" applyFont="1" applyFill="1" applyBorder="1" applyAlignment="1">
      <alignment horizontal="center" vertical="top"/>
    </xf>
    <xf numFmtId="9" fontId="16" fillId="4" borderId="34" xfId="0" applyNumberFormat="1" applyFont="1" applyFill="1" applyBorder="1" applyAlignment="1">
      <alignment horizontal="center" vertical="top"/>
    </xf>
    <xf numFmtId="0" fontId="5" fillId="0" borderId="17" xfId="0" applyFont="1" applyFill="1" applyBorder="1" applyAlignment="1">
      <alignment horizontal="left" vertical="top" wrapText="1"/>
    </xf>
    <xf numFmtId="0" fontId="16" fillId="0" borderId="17" xfId="0" applyFont="1" applyFill="1" applyBorder="1" applyAlignment="1">
      <alignment horizontal="left" vertical="top" wrapText="1"/>
    </xf>
    <xf numFmtId="0" fontId="10" fillId="2" borderId="12" xfId="0" applyFont="1" applyFill="1" applyBorder="1" applyAlignment="1">
      <alignment horizontal="left" vertical="top" wrapText="1" indent="1"/>
    </xf>
    <xf numFmtId="0" fontId="10" fillId="2" borderId="55" xfId="0" applyFont="1" applyFill="1" applyBorder="1" applyAlignment="1">
      <alignment horizontal="left" vertical="top" wrapText="1" indent="1"/>
    </xf>
    <xf numFmtId="0" fontId="10" fillId="2" borderId="53" xfId="0" applyFont="1" applyFill="1" applyBorder="1" applyAlignment="1">
      <alignment horizontal="left" vertical="top" wrapText="1"/>
    </xf>
    <xf numFmtId="0" fontId="10" fillId="0" borderId="31" xfId="0" applyFont="1" applyFill="1" applyBorder="1" applyAlignment="1">
      <alignment horizontal="left" vertical="top" wrapText="1"/>
    </xf>
    <xf numFmtId="164" fontId="15" fillId="9" borderId="35" xfId="0" applyNumberFormat="1" applyFont="1" applyFill="1" applyBorder="1" applyAlignment="1">
      <alignment horizontal="left" vertical="top"/>
    </xf>
    <xf numFmtId="164" fontId="15" fillId="9" borderId="26" xfId="0" applyNumberFormat="1" applyFont="1" applyFill="1" applyBorder="1" applyAlignment="1">
      <alignment horizontal="left" vertical="top"/>
    </xf>
    <xf numFmtId="164" fontId="15" fillId="9" borderId="44" xfId="0" applyNumberFormat="1" applyFont="1" applyFill="1" applyBorder="1" applyAlignment="1">
      <alignment horizontal="left" vertical="top"/>
    </xf>
    <xf numFmtId="0" fontId="10" fillId="11" borderId="21" xfId="0" applyFont="1" applyFill="1" applyBorder="1" applyAlignment="1">
      <alignment horizontal="left" vertical="top" wrapText="1"/>
    </xf>
    <xf numFmtId="0" fontId="10" fillId="2" borderId="27" xfId="0" applyFont="1" applyFill="1" applyBorder="1" applyAlignment="1">
      <alignment horizontal="left" vertical="top" wrapText="1"/>
    </xf>
    <xf numFmtId="0" fontId="10" fillId="11" borderId="53" xfId="0" applyFont="1" applyFill="1" applyBorder="1" applyAlignment="1">
      <alignment horizontal="left" vertical="top" wrapText="1"/>
    </xf>
    <xf numFmtId="0" fontId="10" fillId="2" borderId="31" xfId="0" applyFont="1" applyFill="1" applyBorder="1" applyAlignment="1">
      <alignment horizontal="left" vertical="top" wrapText="1"/>
    </xf>
    <xf numFmtId="0" fontId="10" fillId="11" borderId="31" xfId="0" applyFont="1" applyFill="1" applyBorder="1" applyAlignment="1">
      <alignment horizontal="left" vertical="top" wrapText="1"/>
    </xf>
    <xf numFmtId="164" fontId="15" fillId="9" borderId="7" xfId="0" applyNumberFormat="1" applyFont="1" applyFill="1" applyBorder="1" applyAlignment="1">
      <alignment horizontal="left" vertical="top"/>
    </xf>
    <xf numFmtId="164" fontId="15" fillId="9" borderId="8" xfId="0" applyNumberFormat="1" applyFont="1" applyFill="1" applyBorder="1" applyAlignment="1">
      <alignment horizontal="left" vertical="top"/>
    </xf>
    <xf numFmtId="164" fontId="15" fillId="9" borderId="9" xfId="0" applyNumberFormat="1" applyFont="1" applyFill="1" applyBorder="1" applyAlignment="1">
      <alignment horizontal="left" vertical="top"/>
    </xf>
    <xf numFmtId="0" fontId="10" fillId="4" borderId="11" xfId="0" applyFont="1" applyFill="1" applyBorder="1" applyAlignment="1">
      <alignment horizontal="center" vertical="top"/>
    </xf>
    <xf numFmtId="0" fontId="10" fillId="4" borderId="12" xfId="0" applyFont="1" applyFill="1" applyBorder="1" applyAlignment="1">
      <alignment horizontal="center" vertical="top"/>
    </xf>
    <xf numFmtId="0" fontId="10" fillId="4" borderId="56" xfId="0" applyFont="1" applyFill="1" applyBorder="1" applyAlignment="1">
      <alignment horizontal="center" vertical="top"/>
    </xf>
    <xf numFmtId="164" fontId="10" fillId="11" borderId="33" xfId="0" applyNumberFormat="1" applyFont="1" applyFill="1" applyBorder="1" applyAlignment="1">
      <alignment horizontal="center" vertical="top"/>
    </xf>
    <xf numFmtId="164" fontId="10" fillId="11" borderId="35" xfId="0" applyNumberFormat="1" applyFont="1" applyFill="1" applyBorder="1" applyAlignment="1">
      <alignment horizontal="center" vertical="top"/>
    </xf>
    <xf numFmtId="0" fontId="10" fillId="11" borderId="10" xfId="0" applyFont="1" applyFill="1" applyBorder="1" applyAlignment="1">
      <alignment horizontal="left" vertical="top" wrapText="1"/>
    </xf>
    <xf numFmtId="0" fontId="10" fillId="11" borderId="11" xfId="0" applyFont="1" applyFill="1" applyBorder="1" applyAlignment="1">
      <alignment horizontal="left" vertical="top" wrapText="1"/>
    </xf>
    <xf numFmtId="0" fontId="10" fillId="11" borderId="10" xfId="0" applyFont="1" applyFill="1" applyBorder="1" applyAlignment="1">
      <alignment horizontal="left" vertical="top" wrapText="1" indent="1"/>
    </xf>
    <xf numFmtId="0" fontId="10" fillId="11" borderId="11" xfId="0" applyFont="1" applyFill="1" applyBorder="1" applyAlignment="1">
      <alignment horizontal="left" vertical="top" wrapText="1" indent="1"/>
    </xf>
    <xf numFmtId="0" fontId="10" fillId="11" borderId="13" xfId="0" applyFont="1" applyFill="1" applyBorder="1" applyAlignment="1">
      <alignment horizontal="left" vertical="top" wrapText="1" indent="1"/>
    </xf>
    <xf numFmtId="0" fontId="10" fillId="11" borderId="14" xfId="0" applyFont="1" applyFill="1" applyBorder="1" applyAlignment="1">
      <alignment horizontal="left" vertical="top" wrapText="1" indent="1"/>
    </xf>
    <xf numFmtId="164" fontId="15" fillId="9" borderId="29" xfId="0" applyNumberFormat="1" applyFont="1" applyFill="1" applyBorder="1" applyAlignment="1">
      <alignment horizontal="left" vertical="top"/>
    </xf>
    <xf numFmtId="164" fontId="15" fillId="9" borderId="27" xfId="0" applyNumberFormat="1" applyFont="1" applyFill="1" applyBorder="1" applyAlignment="1">
      <alignment horizontal="left" vertical="top"/>
    </xf>
    <xf numFmtId="164" fontId="15" fillId="9" borderId="28" xfId="0" applyNumberFormat="1" applyFont="1" applyFill="1" applyBorder="1" applyAlignment="1">
      <alignment horizontal="left" vertical="top"/>
    </xf>
    <xf numFmtId="0" fontId="15" fillId="9" borderId="30" xfId="0" applyFont="1" applyFill="1" applyBorder="1" applyAlignment="1">
      <alignment vertical="top"/>
    </xf>
    <xf numFmtId="0" fontId="15" fillId="9" borderId="31" xfId="0" applyFont="1" applyFill="1" applyBorder="1" applyAlignment="1">
      <alignment vertical="top"/>
    </xf>
    <xf numFmtId="0" fontId="15" fillId="9" borderId="32" xfId="0" applyFont="1" applyFill="1" applyBorder="1" applyAlignment="1">
      <alignment vertical="top"/>
    </xf>
    <xf numFmtId="164" fontId="14" fillId="8" borderId="30" xfId="0" applyNumberFormat="1" applyFont="1" applyFill="1" applyBorder="1" applyAlignment="1">
      <alignment horizontal="left" vertical="top"/>
    </xf>
    <xf numFmtId="164" fontId="14" fillId="8" borderId="31" xfId="0" applyNumberFormat="1" applyFont="1" applyFill="1" applyBorder="1" applyAlignment="1">
      <alignment horizontal="left" vertical="top"/>
    </xf>
    <xf numFmtId="164" fontId="14" fillId="8" borderId="32" xfId="0" applyNumberFormat="1" applyFont="1" applyFill="1" applyBorder="1" applyAlignment="1">
      <alignment horizontal="left" vertical="top"/>
    </xf>
    <xf numFmtId="0" fontId="10" fillId="2" borderId="21" xfId="0" applyFont="1" applyFill="1" applyBorder="1" applyAlignment="1">
      <alignment horizontal="left" vertical="top" wrapText="1"/>
    </xf>
    <xf numFmtId="0" fontId="10" fillId="2" borderId="59" xfId="0" applyFont="1" applyFill="1" applyBorder="1" applyAlignment="1">
      <alignment horizontal="left" vertical="top" wrapText="1"/>
    </xf>
    <xf numFmtId="0" fontId="5" fillId="0" borderId="10" xfId="0" applyFont="1" applyFill="1" applyBorder="1" applyAlignment="1">
      <alignment horizontal="left" vertical="top" wrapText="1" indent="1"/>
    </xf>
    <xf numFmtId="0" fontId="10" fillId="0" borderId="10" xfId="0" applyFont="1" applyFill="1" applyBorder="1" applyAlignment="1">
      <alignment horizontal="left" vertical="top" wrapText="1" indent="1"/>
    </xf>
    <xf numFmtId="0" fontId="10" fillId="0" borderId="11" xfId="0" applyFont="1" applyFill="1" applyBorder="1" applyAlignment="1">
      <alignment horizontal="left" vertical="top" wrapText="1" indent="1"/>
    </xf>
    <xf numFmtId="9" fontId="10" fillId="4" borderId="59" xfId="0" applyNumberFormat="1" applyFont="1" applyFill="1" applyBorder="1" applyAlignment="1">
      <alignment horizontal="center" vertical="top"/>
    </xf>
    <xf numFmtId="9" fontId="10" fillId="4" borderId="69" xfId="0" applyNumberFormat="1" applyFont="1" applyFill="1" applyBorder="1" applyAlignment="1">
      <alignment horizontal="center" vertical="top"/>
    </xf>
    <xf numFmtId="9" fontId="10" fillId="4" borderId="70" xfId="0" applyNumberFormat="1" applyFont="1" applyFill="1" applyBorder="1" applyAlignment="1">
      <alignment horizontal="center" vertical="top"/>
    </xf>
    <xf numFmtId="0" fontId="5"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55" xfId="0" applyFont="1" applyFill="1" applyBorder="1" applyAlignment="1">
      <alignment horizontal="left" vertical="top" wrapText="1"/>
    </xf>
    <xf numFmtId="164" fontId="10" fillId="11" borderId="36" xfId="0" applyNumberFormat="1" applyFont="1" applyFill="1" applyBorder="1" applyAlignment="1">
      <alignment horizontal="center" vertical="top"/>
    </xf>
    <xf numFmtId="164" fontId="10" fillId="2" borderId="33" xfId="0" applyNumberFormat="1" applyFont="1" applyFill="1" applyBorder="1" applyAlignment="1">
      <alignment horizontal="center" vertical="top"/>
    </xf>
    <xf numFmtId="164" fontId="10" fillId="2" borderId="35" xfId="0" applyNumberFormat="1" applyFont="1" applyFill="1" applyBorder="1" applyAlignment="1">
      <alignment horizontal="center" vertical="top"/>
    </xf>
    <xf numFmtId="164" fontId="10" fillId="11" borderId="49" xfId="0" applyNumberFormat="1" applyFont="1" applyFill="1" applyBorder="1" applyAlignment="1">
      <alignment horizontal="center" vertical="top"/>
    </xf>
    <xf numFmtId="0" fontId="15" fillId="9" borderId="29" xfId="0" applyFont="1" applyFill="1" applyBorder="1" applyAlignment="1">
      <alignment vertical="top"/>
    </xf>
    <xf numFmtId="0" fontId="15" fillId="9" borderId="27" xfId="0" applyFont="1" applyFill="1" applyBorder="1" applyAlignment="1">
      <alignment vertical="top"/>
    </xf>
    <xf numFmtId="0" fontId="15" fillId="9" borderId="28" xfId="0" applyFont="1" applyFill="1" applyBorder="1" applyAlignment="1">
      <alignment vertical="top"/>
    </xf>
    <xf numFmtId="0" fontId="10" fillId="2" borderId="10" xfId="0" applyFont="1" applyFill="1" applyBorder="1" applyAlignment="1">
      <alignment horizontal="left" vertical="top" wrapText="1"/>
    </xf>
    <xf numFmtId="0" fontId="10" fillId="2" borderId="10" xfId="0" applyFont="1" applyFill="1" applyBorder="1" applyAlignment="1">
      <alignment horizontal="left" vertical="top" wrapText="1" indent="1"/>
    </xf>
    <xf numFmtId="0" fontId="14" fillId="3" borderId="1" xfId="0" applyFont="1" applyFill="1" applyBorder="1" applyAlignment="1">
      <alignment vertical="top"/>
    </xf>
    <xf numFmtId="0" fontId="14" fillId="3" borderId="2" xfId="0" applyFont="1" applyFill="1" applyBorder="1" applyAlignment="1">
      <alignment vertical="top"/>
    </xf>
    <xf numFmtId="0" fontId="10" fillId="2" borderId="7" xfId="0" applyFont="1" applyFill="1" applyBorder="1"/>
    <xf numFmtId="0" fontId="10" fillId="2" borderId="8" xfId="0" applyFont="1" applyFill="1" applyBorder="1"/>
    <xf numFmtId="0" fontId="10" fillId="2" borderId="9" xfId="0" applyFont="1" applyFill="1" applyBorder="1"/>
    <xf numFmtId="0" fontId="10" fillId="2" borderId="61" xfId="0" applyFont="1" applyFill="1" applyBorder="1" applyAlignment="1">
      <alignment horizontal="left" vertical="top" wrapText="1"/>
    </xf>
    <xf numFmtId="0" fontId="10" fillId="11" borderId="61" xfId="0" applyFont="1" applyFill="1" applyBorder="1" applyAlignment="1">
      <alignment horizontal="left" vertical="top" wrapText="1"/>
    </xf>
    <xf numFmtId="0" fontId="10" fillId="0" borderId="61" xfId="0" applyFont="1" applyFill="1" applyBorder="1" applyAlignment="1">
      <alignment horizontal="left" vertical="top" wrapText="1"/>
    </xf>
    <xf numFmtId="0" fontId="10" fillId="2" borderId="51" xfId="0" applyFont="1" applyFill="1" applyBorder="1" applyAlignment="1">
      <alignment horizontal="left" vertical="top" wrapText="1"/>
    </xf>
    <xf numFmtId="0" fontId="5" fillId="2" borderId="14" xfId="0" applyFont="1" applyFill="1" applyBorder="1" applyAlignment="1">
      <alignment horizontal="left" vertical="top" wrapText="1" indent="1"/>
    </xf>
    <xf numFmtId="0" fontId="10" fillId="2" borderId="15" xfId="0" applyFont="1" applyFill="1" applyBorder="1" applyAlignment="1">
      <alignment horizontal="left" vertical="top" wrapText="1" indent="1"/>
    </xf>
    <xf numFmtId="0" fontId="10" fillId="2" borderId="16" xfId="0" applyFont="1" applyFill="1" applyBorder="1" applyAlignment="1">
      <alignment horizontal="left" vertical="top" wrapText="1" indent="1"/>
    </xf>
    <xf numFmtId="0" fontId="10" fillId="2" borderId="0" xfId="0" applyFont="1" applyFill="1" applyBorder="1" applyAlignment="1">
      <alignment horizontal="left" vertical="top" wrapText="1"/>
    </xf>
    <xf numFmtId="0" fontId="10" fillId="11" borderId="12" xfId="0" applyFont="1" applyFill="1" applyBorder="1" applyAlignment="1">
      <alignment horizontal="left" vertical="top" wrapText="1" indent="1"/>
    </xf>
    <xf numFmtId="0" fontId="10" fillId="11" borderId="55" xfId="0" applyFont="1" applyFill="1" applyBorder="1" applyAlignment="1">
      <alignment horizontal="left" vertical="top" wrapText="1" indent="1"/>
    </xf>
    <xf numFmtId="0" fontId="5" fillId="0" borderId="59"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11" borderId="27" xfId="0" applyFont="1" applyFill="1" applyBorder="1" applyAlignment="1">
      <alignment horizontal="left" vertical="top" wrapText="1"/>
    </xf>
    <xf numFmtId="0" fontId="5" fillId="11" borderId="14" xfId="0" applyFont="1" applyFill="1" applyBorder="1" applyAlignment="1">
      <alignment horizontal="left" vertical="top" wrapText="1" indent="1"/>
    </xf>
    <xf numFmtId="0" fontId="10" fillId="11" borderId="15" xfId="0" applyFont="1" applyFill="1" applyBorder="1" applyAlignment="1">
      <alignment horizontal="left" vertical="top" wrapText="1" indent="1"/>
    </xf>
    <xf numFmtId="0" fontId="10" fillId="11" borderId="16" xfId="0" applyFont="1" applyFill="1" applyBorder="1" applyAlignment="1">
      <alignment horizontal="left" vertical="top" wrapText="1" indent="1"/>
    </xf>
    <xf numFmtId="0" fontId="5" fillId="11" borderId="11" xfId="0" applyFont="1" applyFill="1" applyBorder="1" applyAlignment="1">
      <alignment horizontal="left" vertical="top" wrapText="1" indent="1"/>
    </xf>
    <xf numFmtId="0" fontId="10" fillId="0" borderId="13" xfId="0" applyFont="1" applyFill="1" applyBorder="1" applyAlignment="1">
      <alignment horizontal="left" vertical="top" wrapText="1" indent="1"/>
    </xf>
    <xf numFmtId="0" fontId="5" fillId="2" borderId="57" xfId="0" applyFont="1" applyFill="1" applyBorder="1" applyAlignment="1">
      <alignment horizontal="left" vertical="top" wrapText="1" indent="1"/>
    </xf>
    <xf numFmtId="0" fontId="10" fillId="2" borderId="62" xfId="0" applyFont="1" applyFill="1" applyBorder="1" applyAlignment="1">
      <alignment horizontal="left" vertical="top" wrapText="1" indent="1"/>
    </xf>
    <xf numFmtId="0" fontId="10" fillId="2" borderId="60" xfId="0" applyFont="1" applyFill="1" applyBorder="1" applyAlignment="1">
      <alignment horizontal="left" vertical="top" wrapText="1" indent="1"/>
    </xf>
    <xf numFmtId="0" fontId="5" fillId="0" borderId="61"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68" xfId="0" applyFont="1" applyFill="1" applyBorder="1" applyAlignment="1">
      <alignment horizontal="left" vertical="top" wrapText="1"/>
    </xf>
    <xf numFmtId="0" fontId="10" fillId="2" borderId="4" xfId="0" applyFont="1" applyFill="1" applyBorder="1"/>
    <xf numFmtId="0" fontId="10" fillId="2" borderId="5" xfId="0" applyFont="1" applyFill="1" applyBorder="1"/>
    <xf numFmtId="0" fontId="10" fillId="2" borderId="6" xfId="0" applyFont="1" applyFill="1" applyBorder="1"/>
    <xf numFmtId="0" fontId="15" fillId="9" borderId="7" xfId="0" applyFont="1" applyFill="1" applyBorder="1" applyAlignment="1">
      <alignment vertical="top"/>
    </xf>
    <xf numFmtId="0" fontId="15" fillId="9" borderId="8" xfId="0" applyFont="1" applyFill="1" applyBorder="1" applyAlignment="1">
      <alignment vertical="top"/>
    </xf>
    <xf numFmtId="0" fontId="15" fillId="9" borderId="9" xfId="0" applyFont="1" applyFill="1" applyBorder="1" applyAlignment="1">
      <alignment vertical="top"/>
    </xf>
    <xf numFmtId="164" fontId="14" fillId="8" borderId="7" xfId="0" applyNumberFormat="1" applyFont="1" applyFill="1" applyBorder="1" applyAlignment="1">
      <alignment horizontal="left" vertical="top"/>
    </xf>
    <xf numFmtId="164" fontId="14" fillId="8" borderId="8" xfId="0" applyNumberFormat="1" applyFont="1" applyFill="1" applyBorder="1" applyAlignment="1">
      <alignment horizontal="left" vertical="top"/>
    </xf>
    <xf numFmtId="164" fontId="14" fillId="8" borderId="9" xfId="0" applyNumberFormat="1" applyFont="1" applyFill="1" applyBorder="1" applyAlignment="1">
      <alignment horizontal="left" vertical="top"/>
    </xf>
    <xf numFmtId="0" fontId="5"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55" xfId="0" applyFont="1" applyFill="1" applyBorder="1" applyAlignment="1">
      <alignment horizontal="left" vertical="top" wrapText="1"/>
    </xf>
    <xf numFmtId="0" fontId="14" fillId="8" borderId="7" xfId="0" applyFont="1" applyFill="1" applyBorder="1" applyAlignment="1">
      <alignment vertical="top"/>
    </xf>
    <xf numFmtId="0" fontId="14" fillId="8" borderId="8" xfId="0" applyFont="1" applyFill="1" applyBorder="1" applyAlignment="1">
      <alignment vertical="top"/>
    </xf>
    <xf numFmtId="0" fontId="14" fillId="8" borderId="9" xfId="0" applyFont="1" applyFill="1" applyBorder="1" applyAlignment="1">
      <alignment vertical="top"/>
    </xf>
    <xf numFmtId="0" fontId="5" fillId="11" borderId="53" xfId="0" applyFont="1" applyFill="1" applyBorder="1" applyAlignment="1">
      <alignment horizontal="left" vertical="top" wrapText="1" indent="1"/>
    </xf>
    <xf numFmtId="0" fontId="10" fillId="11" borderId="53" xfId="0" applyFont="1" applyFill="1" applyBorder="1" applyAlignment="1">
      <alignment horizontal="left" vertical="top" wrapText="1" indent="1"/>
    </xf>
    <xf numFmtId="164" fontId="10" fillId="11" borderId="54" xfId="0" applyNumberFormat="1" applyFont="1" applyFill="1" applyBorder="1" applyAlignment="1">
      <alignment horizontal="center" vertical="top"/>
    </xf>
    <xf numFmtId="0" fontId="5" fillId="11" borderId="17" xfId="0" applyFont="1" applyFill="1" applyBorder="1" applyAlignment="1">
      <alignment horizontal="left" vertical="top" wrapText="1"/>
    </xf>
    <xf numFmtId="0" fontId="10" fillId="11" borderId="17" xfId="0" applyFont="1" applyFill="1" applyBorder="1" applyAlignment="1">
      <alignment horizontal="left" vertical="top" wrapText="1"/>
    </xf>
    <xf numFmtId="0" fontId="10" fillId="0" borderId="21" xfId="0" applyFont="1" applyFill="1" applyBorder="1" applyAlignment="1">
      <alignment horizontal="left" vertical="top" wrapText="1"/>
    </xf>
    <xf numFmtId="0" fontId="5" fillId="11" borderId="57" xfId="0" applyFont="1" applyFill="1" applyBorder="1" applyAlignment="1">
      <alignment horizontal="left" vertical="top" wrapText="1" indent="1"/>
    </xf>
    <xf numFmtId="0" fontId="10" fillId="11" borderId="62" xfId="0" applyFont="1" applyFill="1" applyBorder="1" applyAlignment="1">
      <alignment horizontal="left" vertical="top" wrapText="1" indent="1"/>
    </xf>
    <xf numFmtId="0" fontId="10" fillId="11" borderId="60" xfId="0" applyFont="1" applyFill="1" applyBorder="1" applyAlignment="1">
      <alignment horizontal="left" vertical="top" wrapText="1" indent="1"/>
    </xf>
    <xf numFmtId="0" fontId="10" fillId="11" borderId="59" xfId="0" applyFont="1" applyFill="1" applyBorder="1" applyAlignment="1">
      <alignment horizontal="left" vertical="top" wrapText="1"/>
    </xf>
    <xf numFmtId="0" fontId="5" fillId="0" borderId="13" xfId="0" applyFont="1" applyFill="1" applyBorder="1" applyAlignment="1">
      <alignment horizontal="left" vertical="top" wrapText="1" indent="1"/>
    </xf>
    <xf numFmtId="0" fontId="10" fillId="0" borderId="14" xfId="0" applyFont="1" applyFill="1" applyBorder="1" applyAlignment="1">
      <alignment horizontal="left" vertical="top" wrapText="1" indent="1"/>
    </xf>
    <xf numFmtId="0" fontId="5" fillId="2" borderId="57" xfId="0" applyFont="1" applyFill="1" applyBorder="1" applyAlignment="1">
      <alignment horizontal="left" vertical="top" wrapText="1"/>
    </xf>
    <xf numFmtId="0" fontId="10" fillId="2" borderId="62" xfId="0" applyFont="1" applyFill="1" applyBorder="1" applyAlignment="1">
      <alignment horizontal="left" vertical="top" wrapText="1"/>
    </xf>
    <xf numFmtId="0" fontId="10" fillId="2" borderId="60" xfId="0" applyFont="1" applyFill="1" applyBorder="1" applyAlignment="1">
      <alignment horizontal="left" vertical="top" wrapText="1"/>
    </xf>
    <xf numFmtId="0" fontId="5" fillId="2" borderId="0" xfId="0" applyFont="1" applyFill="1" applyAlignment="1">
      <alignment horizontal="left"/>
    </xf>
    <xf numFmtId="0" fontId="10" fillId="2" borderId="0" xfId="0" applyFont="1" applyFill="1" applyAlignment="1">
      <alignment horizontal="left"/>
    </xf>
    <xf numFmtId="164" fontId="10" fillId="2" borderId="50" xfId="0" applyNumberFormat="1" applyFont="1" applyFill="1" applyBorder="1" applyAlignment="1">
      <alignment horizontal="center" vertical="top"/>
    </xf>
    <xf numFmtId="0" fontId="8" fillId="2" borderId="4" xfId="0" applyFont="1" applyFill="1" applyBorder="1" applyAlignment="1">
      <alignment horizontal="left" vertical="top"/>
    </xf>
    <xf numFmtId="0" fontId="8" fillId="2" borderId="5" xfId="0" applyFont="1" applyFill="1" applyBorder="1" applyAlignment="1">
      <alignment horizontal="left" vertical="top"/>
    </xf>
    <xf numFmtId="0" fontId="8" fillId="2" borderId="6" xfId="0" applyFont="1" applyFill="1" applyBorder="1" applyAlignment="1">
      <alignment horizontal="left" vertical="top"/>
    </xf>
    <xf numFmtId="164" fontId="10" fillId="2" borderId="36" xfId="0" applyNumberFormat="1" applyFont="1" applyFill="1" applyBorder="1" applyAlignment="1">
      <alignment horizontal="center" vertical="top"/>
    </xf>
    <xf numFmtId="164" fontId="10" fillId="11" borderId="50" xfId="0" applyNumberFormat="1" applyFont="1" applyFill="1" applyBorder="1" applyAlignment="1">
      <alignment horizontal="center" vertical="top"/>
    </xf>
    <xf numFmtId="164" fontId="10" fillId="11" borderId="29" xfId="0" applyNumberFormat="1" applyFont="1" applyFill="1" applyBorder="1" applyAlignment="1">
      <alignment horizontal="center" vertical="top"/>
    </xf>
    <xf numFmtId="0" fontId="44" fillId="2" borderId="33" xfId="0" applyFont="1" applyFill="1" applyBorder="1"/>
    <xf numFmtId="0" fontId="44" fillId="2" borderId="35" xfId="0" applyFont="1" applyFill="1" applyBorder="1"/>
    <xf numFmtId="0" fontId="44" fillId="0" borderId="35" xfId="0" applyFont="1" applyBorder="1"/>
    <xf numFmtId="0" fontId="8" fillId="11" borderId="21" xfId="0" applyFont="1" applyFill="1" applyBorder="1" applyAlignment="1">
      <alignment horizontal="center" vertical="top" wrapText="1"/>
    </xf>
    <xf numFmtId="0" fontId="8" fillId="11" borderId="22" xfId="0" applyFont="1" applyFill="1" applyBorder="1" applyAlignment="1">
      <alignment horizontal="center" vertical="top" wrapText="1"/>
    </xf>
    <xf numFmtId="0" fontId="8" fillId="2" borderId="21" xfId="0" applyFont="1" applyFill="1" applyBorder="1" applyAlignment="1">
      <alignment horizontal="center" vertical="top" wrapText="1"/>
    </xf>
    <xf numFmtId="0" fontId="8" fillId="2" borderId="22" xfId="0" applyFont="1" applyFill="1" applyBorder="1" applyAlignment="1">
      <alignment horizontal="center" vertical="top" wrapText="1"/>
    </xf>
    <xf numFmtId="9" fontId="8" fillId="2" borderId="53" xfId="3" applyFont="1" applyFill="1" applyBorder="1" applyAlignment="1">
      <alignment horizontal="center" vertical="top"/>
    </xf>
    <xf numFmtId="9" fontId="8" fillId="2" borderId="52" xfId="3" applyFont="1" applyFill="1" applyBorder="1" applyAlignment="1">
      <alignment horizontal="center" vertical="top"/>
    </xf>
    <xf numFmtId="9" fontId="8" fillId="11" borderId="53" xfId="3" applyFont="1" applyFill="1" applyBorder="1" applyAlignment="1">
      <alignment horizontal="center"/>
    </xf>
    <xf numFmtId="9" fontId="8" fillId="11" borderId="52" xfId="3" applyFont="1" applyFill="1" applyBorder="1" applyAlignment="1">
      <alignment horizontal="center"/>
    </xf>
    <xf numFmtId="0" fontId="5" fillId="2" borderId="7" xfId="0" applyFont="1" applyFill="1" applyBorder="1"/>
    <xf numFmtId="0" fontId="37" fillId="2" borderId="0" xfId="0" applyFont="1" applyFill="1" applyAlignment="1">
      <alignment vertical="top"/>
    </xf>
    <xf numFmtId="0" fontId="37" fillId="2" borderId="2" xfId="0" applyFont="1" applyFill="1" applyBorder="1" applyAlignment="1">
      <alignment vertical="top" wrapText="1"/>
    </xf>
    <xf numFmtId="0" fontId="37" fillId="2" borderId="3" xfId="0" applyFont="1" applyFill="1" applyBorder="1" applyAlignment="1">
      <alignment vertical="top" wrapText="1"/>
    </xf>
    <xf numFmtId="0" fontId="6" fillId="0" borderId="10" xfId="0" applyFont="1" applyFill="1" applyBorder="1" applyAlignment="1">
      <alignment horizontal="lef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horizontal="center" vertical="top" wrapText="1"/>
    </xf>
    <xf numFmtId="0" fontId="6" fillId="0" borderId="13" xfId="0" applyFont="1" applyFill="1" applyBorder="1" applyAlignment="1">
      <alignment horizontal="left" vertical="top" wrapText="1"/>
    </xf>
    <xf numFmtId="0" fontId="36" fillId="0" borderId="26" xfId="0" applyFont="1" applyFill="1" applyBorder="1" applyAlignment="1">
      <alignment horizontal="left" vertical="top" wrapText="1"/>
    </xf>
    <xf numFmtId="0" fontId="36" fillId="0" borderId="17" xfId="0" applyFont="1" applyFill="1" applyBorder="1" applyAlignment="1">
      <alignment horizontal="left" vertical="top" wrapText="1"/>
    </xf>
    <xf numFmtId="0" fontId="36" fillId="0" borderId="13" xfId="0" applyFont="1" applyFill="1" applyBorder="1" applyAlignment="1">
      <alignment horizontal="left" vertical="top" wrapText="1"/>
    </xf>
    <xf numFmtId="0" fontId="37" fillId="2" borderId="0" xfId="0" applyFont="1" applyFill="1" applyAlignment="1">
      <alignment vertical="top" wrapText="1"/>
    </xf>
    <xf numFmtId="0" fontId="36" fillId="0" borderId="13" xfId="0" applyFont="1" applyFill="1" applyBorder="1" applyAlignment="1">
      <alignment vertical="top" wrapText="1"/>
    </xf>
    <xf numFmtId="0" fontId="36" fillId="0" borderId="26" xfId="0" applyFont="1" applyFill="1" applyBorder="1" applyAlignment="1">
      <alignment vertical="top" wrapText="1"/>
    </xf>
    <xf numFmtId="0" fontId="36" fillId="0" borderId="17" xfId="0" applyFont="1" applyFill="1" applyBorder="1" applyAlignment="1">
      <alignment vertical="top" wrapText="1"/>
    </xf>
    <xf numFmtId="0" fontId="36" fillId="0" borderId="13" xfId="0" applyFont="1" applyFill="1" applyBorder="1" applyAlignment="1">
      <alignment horizontal="center" vertical="top" wrapText="1"/>
    </xf>
    <xf numFmtId="0" fontId="36" fillId="0" borderId="17" xfId="0" applyFont="1" applyFill="1" applyBorder="1" applyAlignment="1">
      <alignment horizontal="center" vertical="top" wrapText="1"/>
    </xf>
    <xf numFmtId="0" fontId="36" fillId="0" borderId="26" xfId="0" applyFont="1" applyFill="1" applyBorder="1" applyAlignment="1">
      <alignment horizontal="center" vertical="top" wrapText="1"/>
    </xf>
    <xf numFmtId="0" fontId="6" fillId="0" borderId="13" xfId="0" applyFont="1" applyFill="1" applyBorder="1" applyAlignment="1">
      <alignment vertical="top" wrapText="1"/>
    </xf>
    <xf numFmtId="0" fontId="36" fillId="0" borderId="16" xfId="0" applyFont="1" applyFill="1" applyBorder="1" applyAlignment="1">
      <alignment horizontal="left" vertical="top" wrapText="1"/>
    </xf>
    <xf numFmtId="0" fontId="36" fillId="0" borderId="19" xfId="0" applyFont="1" applyFill="1" applyBorder="1" applyAlignment="1">
      <alignment horizontal="left" vertical="top" wrapText="1"/>
    </xf>
    <xf numFmtId="0" fontId="36" fillId="0" borderId="25" xfId="0" applyFont="1" applyFill="1" applyBorder="1" applyAlignment="1">
      <alignment horizontal="left" vertical="top" wrapText="1"/>
    </xf>
    <xf numFmtId="0" fontId="36" fillId="2" borderId="13" xfId="0" applyFont="1" applyFill="1" applyBorder="1" applyAlignment="1">
      <alignment horizontal="left" vertical="top" wrapText="1"/>
    </xf>
    <xf numFmtId="0" fontId="36" fillId="2" borderId="17" xfId="0" applyFont="1" applyFill="1" applyBorder="1" applyAlignment="1">
      <alignment horizontal="left" vertical="top" wrapText="1"/>
    </xf>
    <xf numFmtId="0" fontId="36" fillId="0" borderId="14" xfId="0" applyFont="1" applyFill="1" applyBorder="1" applyAlignment="1">
      <alignment horizontal="center" vertical="top" wrapText="1"/>
    </xf>
    <xf numFmtId="0" fontId="36" fillId="0" borderId="23" xfId="0" applyFont="1" applyFill="1" applyBorder="1" applyAlignment="1">
      <alignment horizontal="center" vertical="top" wrapText="1"/>
    </xf>
    <xf numFmtId="0" fontId="36" fillId="0" borderId="11" xfId="0" applyFont="1" applyFill="1" applyBorder="1" applyAlignment="1">
      <alignment horizontal="left" vertical="top" wrapText="1"/>
    </xf>
    <xf numFmtId="0" fontId="36" fillId="0" borderId="12" xfId="0" applyFont="1" applyFill="1" applyBorder="1" applyAlignment="1">
      <alignment horizontal="left" vertical="top" wrapText="1"/>
    </xf>
    <xf numFmtId="0" fontId="36" fillId="0" borderId="55" xfId="0" applyFont="1" applyFill="1" applyBorder="1" applyAlignment="1">
      <alignment horizontal="left" vertical="top" wrapText="1"/>
    </xf>
  </cellXfs>
  <cellStyles count="5">
    <cellStyle name="Hyperlink" xfId="1" builtinId="8"/>
    <cellStyle name="Normal" xfId="0" builtinId="0"/>
    <cellStyle name="Normal 2" xfId="2" xr:uid="{00000000-0005-0000-0000-000002000000}"/>
    <cellStyle name="Normal 2 2" xfId="4" xr:uid="{00000000-0005-0000-0000-000003000000}"/>
    <cellStyle name="Percent" xfId="3" builtinId="5"/>
  </cellStyles>
  <dxfs count="1156">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rgb="FFA9D08E"/>
        </patternFill>
      </fill>
    </dxf>
    <dxf>
      <fill>
        <patternFill>
          <bgColor rgb="FFF79F8D"/>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rgb="FFA9D08D"/>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A9D08E"/>
        </patternFill>
      </fill>
    </dxf>
    <dxf>
      <fill>
        <patternFill>
          <bgColor rgb="FFF79F8D"/>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Medium9"/>
  <colors>
    <mruColors>
      <color rgb="FF0000FF"/>
      <color rgb="FFBB1B8D"/>
      <color rgb="FFF6C2E7"/>
      <color rgb="FFCDFFF4"/>
      <color rgb="FFEE86D0"/>
      <color rgb="FFF79F8D"/>
      <color rgb="FFA9D08E"/>
      <color rgb="FFCCFFCC"/>
      <color rgb="FFCC00CC"/>
      <color rgb="FFA9D0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9.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11</xdr:row>
      <xdr:rowOff>104775</xdr:rowOff>
    </xdr:from>
    <xdr:to>
      <xdr:col>14</xdr:col>
      <xdr:colOff>9525</xdr:colOff>
      <xdr:row>15</xdr:row>
      <xdr:rowOff>238125</xdr:rowOff>
    </xdr:to>
    <xdr:pic>
      <xdr:nvPicPr>
        <xdr:cNvPr id="4" name="Picture 21">
          <a:extLst>
            <a:ext uri="{FF2B5EF4-FFF2-40B4-BE49-F238E27FC236}">
              <a16:creationId xmlns:a16="http://schemas.microsoft.com/office/drawing/2014/main" id="{F1DC3475-009A-4B84-B5B6-430AB84D0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095500"/>
          <a:ext cx="79248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76200</xdr:colOff>
      <xdr:row>11</xdr:row>
      <xdr:rowOff>142875</xdr:rowOff>
    </xdr:from>
    <xdr:to>
      <xdr:col>12</xdr:col>
      <xdr:colOff>476250</xdr:colOff>
      <xdr:row>15</xdr:row>
      <xdr:rowOff>152400</xdr:rowOff>
    </xdr:to>
    <xdr:sp macro="" textlink="">
      <xdr:nvSpPr>
        <xdr:cNvPr id="5" name="Text Box 2">
          <a:extLst>
            <a:ext uri="{FF2B5EF4-FFF2-40B4-BE49-F238E27FC236}">
              <a16:creationId xmlns:a16="http://schemas.microsoft.com/office/drawing/2014/main" id="{6988FA22-48E7-4FE4-ABAC-4D9E77EB25E5}"/>
            </a:ext>
          </a:extLst>
        </xdr:cNvPr>
        <xdr:cNvSpPr txBox="1">
          <a:spLocks noChangeArrowheads="1"/>
        </xdr:cNvSpPr>
      </xdr:nvSpPr>
      <xdr:spPr bwMode="auto">
        <a:xfrm>
          <a:off x="190500" y="2133600"/>
          <a:ext cx="71056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National Safety and Quality Health Service (NSQHS) Standards</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Standard 5 Comprehensive Care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14</xdr:col>
      <xdr:colOff>66675</xdr:colOff>
      <xdr:row>10</xdr:row>
      <xdr:rowOff>152399</xdr:rowOff>
    </xdr:from>
    <xdr:to>
      <xdr:col>15</xdr:col>
      <xdr:colOff>571500</xdr:colOff>
      <xdr:row>16</xdr:row>
      <xdr:rowOff>95249</xdr:rowOff>
    </xdr:to>
    <xdr:pic>
      <xdr:nvPicPr>
        <xdr:cNvPr id="6" name="Picture 16" descr="standard5_nsqhss2">
          <a:extLst>
            <a:ext uri="{FF2B5EF4-FFF2-40B4-BE49-F238E27FC236}">
              <a16:creationId xmlns:a16="http://schemas.microsoft.com/office/drawing/2014/main" id="{E8B3ECB7-A5C6-46C9-8D40-0683CE3505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05775" y="1962149"/>
          <a:ext cx="1114425"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0</xdr:rowOff>
    </xdr:from>
    <xdr:to>
      <xdr:col>16</xdr:col>
      <xdr:colOff>0</xdr:colOff>
      <xdr:row>9</xdr:row>
      <xdr:rowOff>161925</xdr:rowOff>
    </xdr:to>
    <xdr:pic>
      <xdr:nvPicPr>
        <xdr:cNvPr id="8" name="Picture 7">
          <a:extLst>
            <a:ext uri="{FF2B5EF4-FFF2-40B4-BE49-F238E27FC236}">
              <a16:creationId xmlns:a16="http://schemas.microsoft.com/office/drawing/2014/main" id="{24CDF83A-28C6-4463-9EFE-51993072E3A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80975" y="0"/>
          <a:ext cx="9144000" cy="1790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4231</xdr:colOff>
      <xdr:row>13</xdr:row>
      <xdr:rowOff>42333</xdr:rowOff>
    </xdr:from>
    <xdr:to>
      <xdr:col>13</xdr:col>
      <xdr:colOff>228599</xdr:colOff>
      <xdr:row>17</xdr:row>
      <xdr:rowOff>114300</xdr:rowOff>
    </xdr:to>
    <xdr:pic>
      <xdr:nvPicPr>
        <xdr:cNvPr id="3" name="Picture 21">
          <a:extLst>
            <a:ext uri="{FF2B5EF4-FFF2-40B4-BE49-F238E27FC236}">
              <a16:creationId xmlns:a16="http://schemas.microsoft.com/office/drawing/2014/main" id="{AF5CD684-FB2C-434E-A18E-A1B906F996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1" y="2309283"/>
          <a:ext cx="8692093" cy="948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82550</xdr:colOff>
      <xdr:row>13</xdr:row>
      <xdr:rowOff>133350</xdr:rowOff>
    </xdr:from>
    <xdr:to>
      <xdr:col>9</xdr:col>
      <xdr:colOff>107950</xdr:colOff>
      <xdr:row>16</xdr:row>
      <xdr:rowOff>177800</xdr:rowOff>
    </xdr:to>
    <xdr:sp macro="" textlink="">
      <xdr:nvSpPr>
        <xdr:cNvPr id="4" name="Text Box 2">
          <a:extLst>
            <a:ext uri="{FF2B5EF4-FFF2-40B4-BE49-F238E27FC236}">
              <a16:creationId xmlns:a16="http://schemas.microsoft.com/office/drawing/2014/main" id="{51CFCC68-AE8E-4BA9-8093-865E3CE0A73A}"/>
            </a:ext>
          </a:extLst>
        </xdr:cNvPr>
        <xdr:cNvSpPr txBox="1">
          <a:spLocks noChangeArrowheads="1"/>
        </xdr:cNvSpPr>
      </xdr:nvSpPr>
      <xdr:spPr bwMode="auto">
        <a:xfrm>
          <a:off x="215900" y="2400300"/>
          <a:ext cx="5635625"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Facility audit tool –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13</xdr:col>
      <xdr:colOff>276225</xdr:colOff>
      <xdr:row>12</xdr:row>
      <xdr:rowOff>86115</xdr:rowOff>
    </xdr:from>
    <xdr:to>
      <xdr:col>14</xdr:col>
      <xdr:colOff>695325</xdr:colOff>
      <xdr:row>18</xdr:row>
      <xdr:rowOff>2910</xdr:rowOff>
    </xdr:to>
    <xdr:pic>
      <xdr:nvPicPr>
        <xdr:cNvPr id="5" name="Picture 16" descr="standard5_nsqhss2">
          <a:extLst>
            <a:ext uri="{FF2B5EF4-FFF2-40B4-BE49-F238E27FC236}">
              <a16:creationId xmlns:a16="http://schemas.microsoft.com/office/drawing/2014/main" id="{FEEFE394-24E5-4F1E-B667-549643A753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77300" y="2191140"/>
          <a:ext cx="1133475" cy="1135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464</xdr:row>
      <xdr:rowOff>0</xdr:rowOff>
    </xdr:from>
    <xdr:to>
      <xdr:col>2</xdr:col>
      <xdr:colOff>455295</xdr:colOff>
      <xdr:row>466</xdr:row>
      <xdr:rowOff>42633</xdr:rowOff>
    </xdr:to>
    <xdr:pic>
      <xdr:nvPicPr>
        <xdr:cNvPr id="8" name="Picture 7">
          <a:extLst>
            <a:ext uri="{FF2B5EF4-FFF2-40B4-BE49-F238E27FC236}">
              <a16:creationId xmlns:a16="http://schemas.microsoft.com/office/drawing/2014/main" id="{08FCC64D-CD28-4172-A0DE-8D6CEA06D9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82781775"/>
          <a:ext cx="1064895" cy="366483"/>
        </a:xfrm>
        <a:prstGeom prst="rect">
          <a:avLst/>
        </a:prstGeom>
      </xdr:spPr>
    </xdr:pic>
    <xdr:clientData/>
  </xdr:twoCellAnchor>
  <xdr:twoCellAnchor editAs="oneCell">
    <xdr:from>
      <xdr:col>1</xdr:col>
      <xdr:colOff>0</xdr:colOff>
      <xdr:row>0</xdr:row>
      <xdr:rowOff>0</xdr:rowOff>
    </xdr:from>
    <xdr:to>
      <xdr:col>15</xdr:col>
      <xdr:colOff>9525</xdr:colOff>
      <xdr:row>11</xdr:row>
      <xdr:rowOff>104775</xdr:rowOff>
    </xdr:to>
    <xdr:pic>
      <xdr:nvPicPr>
        <xdr:cNvPr id="9" name="Picture 8">
          <a:extLst>
            <a:ext uri="{FF2B5EF4-FFF2-40B4-BE49-F238E27FC236}">
              <a16:creationId xmlns:a16="http://schemas.microsoft.com/office/drawing/2014/main" id="{EC1414B3-17FE-4115-BAD7-6772D0D2EC2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963150" cy="18859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4232</xdr:colOff>
      <xdr:row>10</xdr:row>
      <xdr:rowOff>28575</xdr:rowOff>
    </xdr:from>
    <xdr:to>
      <xdr:col>11</xdr:col>
      <xdr:colOff>465666</xdr:colOff>
      <xdr:row>14</xdr:row>
      <xdr:rowOff>95250</xdr:rowOff>
    </xdr:to>
    <xdr:pic>
      <xdr:nvPicPr>
        <xdr:cNvPr id="3" name="Picture 21">
          <a:extLst>
            <a:ext uri="{FF2B5EF4-FFF2-40B4-BE49-F238E27FC236}">
              <a16:creationId xmlns:a16="http://schemas.microsoft.com/office/drawing/2014/main" id="{FF6E8B98-6BCC-451F-9DF4-420893426C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2" y="1647825"/>
          <a:ext cx="655743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73025</xdr:colOff>
      <xdr:row>10</xdr:row>
      <xdr:rowOff>66675</xdr:rowOff>
    </xdr:from>
    <xdr:to>
      <xdr:col>9</xdr:col>
      <xdr:colOff>98425</xdr:colOff>
      <xdr:row>13</xdr:row>
      <xdr:rowOff>111125</xdr:rowOff>
    </xdr:to>
    <xdr:sp macro="" textlink="">
      <xdr:nvSpPr>
        <xdr:cNvPr id="4" name="Text Box 2">
          <a:extLst>
            <a:ext uri="{FF2B5EF4-FFF2-40B4-BE49-F238E27FC236}">
              <a16:creationId xmlns:a16="http://schemas.microsoft.com/office/drawing/2014/main" id="{34C58026-FE3E-40F3-A931-F6C0F695E458}"/>
            </a:ext>
          </a:extLst>
        </xdr:cNvPr>
        <xdr:cNvSpPr txBox="1">
          <a:spLocks noChangeArrowheads="1"/>
        </xdr:cNvSpPr>
      </xdr:nvSpPr>
      <xdr:spPr bwMode="auto">
        <a:xfrm>
          <a:off x="206375" y="2333625"/>
          <a:ext cx="5635625"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audit tool –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11</xdr:col>
      <xdr:colOff>486834</xdr:colOff>
      <xdr:row>9</xdr:row>
      <xdr:rowOff>85586</xdr:rowOff>
    </xdr:from>
    <xdr:to>
      <xdr:col>13</xdr:col>
      <xdr:colOff>466726</xdr:colOff>
      <xdr:row>15</xdr:row>
      <xdr:rowOff>24928</xdr:rowOff>
    </xdr:to>
    <xdr:pic>
      <xdr:nvPicPr>
        <xdr:cNvPr id="5" name="Picture 16" descr="standard5_nsqhss2">
          <a:extLst>
            <a:ext uri="{FF2B5EF4-FFF2-40B4-BE49-F238E27FC236}">
              <a16:creationId xmlns:a16="http://schemas.microsoft.com/office/drawing/2014/main" id="{EDE9FA9F-2C9B-4429-8F39-5DE620696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6184" y="1542911"/>
          <a:ext cx="1199092" cy="1158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2</xdr:col>
      <xdr:colOff>455295</xdr:colOff>
      <xdr:row>77</xdr:row>
      <xdr:rowOff>42633</xdr:rowOff>
    </xdr:to>
    <xdr:pic>
      <xdr:nvPicPr>
        <xdr:cNvPr id="7" name="Picture 6">
          <a:extLst>
            <a:ext uri="{FF2B5EF4-FFF2-40B4-BE49-F238E27FC236}">
              <a16:creationId xmlns:a16="http://schemas.microsoft.com/office/drawing/2014/main" id="{10E56DB0-C90D-4E4D-89B4-61D10F1FD7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350" y="15668625"/>
          <a:ext cx="1064895" cy="366483"/>
        </a:xfrm>
        <a:prstGeom prst="rect">
          <a:avLst/>
        </a:prstGeom>
      </xdr:spPr>
    </xdr:pic>
    <xdr:clientData/>
  </xdr:twoCellAnchor>
  <xdr:twoCellAnchor editAs="oneCell">
    <xdr:from>
      <xdr:col>0</xdr:col>
      <xdr:colOff>180974</xdr:colOff>
      <xdr:row>0</xdr:row>
      <xdr:rowOff>0</xdr:rowOff>
    </xdr:from>
    <xdr:to>
      <xdr:col>16</xdr:col>
      <xdr:colOff>9524</xdr:colOff>
      <xdr:row>8</xdr:row>
      <xdr:rowOff>95250</xdr:rowOff>
    </xdr:to>
    <xdr:pic>
      <xdr:nvPicPr>
        <xdr:cNvPr id="9" name="Picture 8">
          <a:extLst>
            <a:ext uri="{FF2B5EF4-FFF2-40B4-BE49-F238E27FC236}">
              <a16:creationId xmlns:a16="http://schemas.microsoft.com/office/drawing/2014/main" id="{DE57B898-327D-4EF5-9684-A8B2BA8DD4A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4" y="0"/>
          <a:ext cx="10696575" cy="1390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4232</xdr:colOff>
      <xdr:row>10</xdr:row>
      <xdr:rowOff>42333</xdr:rowOff>
    </xdr:from>
    <xdr:to>
      <xdr:col>11</xdr:col>
      <xdr:colOff>592666</xdr:colOff>
      <xdr:row>14</xdr:row>
      <xdr:rowOff>19050</xdr:rowOff>
    </xdr:to>
    <xdr:pic>
      <xdr:nvPicPr>
        <xdr:cNvPr id="4" name="Picture 21">
          <a:extLst>
            <a:ext uri="{FF2B5EF4-FFF2-40B4-BE49-F238E27FC236}">
              <a16:creationId xmlns:a16="http://schemas.microsoft.com/office/drawing/2014/main" id="{81A25D4B-1BD5-40CA-9B84-0B8C8577D9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2" y="1661583"/>
          <a:ext cx="6684434" cy="853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73025</xdr:colOff>
      <xdr:row>10</xdr:row>
      <xdr:rowOff>66675</xdr:rowOff>
    </xdr:from>
    <xdr:to>
      <xdr:col>9</xdr:col>
      <xdr:colOff>98425</xdr:colOff>
      <xdr:row>13</xdr:row>
      <xdr:rowOff>111125</xdr:rowOff>
    </xdr:to>
    <xdr:sp macro="" textlink="">
      <xdr:nvSpPr>
        <xdr:cNvPr id="5" name="Text Box 2">
          <a:extLst>
            <a:ext uri="{FF2B5EF4-FFF2-40B4-BE49-F238E27FC236}">
              <a16:creationId xmlns:a16="http://schemas.microsoft.com/office/drawing/2014/main" id="{2651E71A-C2BF-4EFE-A002-3FA1B9C64BCD}"/>
            </a:ext>
          </a:extLst>
        </xdr:cNvPr>
        <xdr:cNvSpPr txBox="1">
          <a:spLocks noChangeArrowheads="1"/>
        </xdr:cNvSpPr>
      </xdr:nvSpPr>
      <xdr:spPr bwMode="auto">
        <a:xfrm>
          <a:off x="206375" y="2333625"/>
          <a:ext cx="5635625"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audit tool –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11</xdr:col>
      <xdr:colOff>600075</xdr:colOff>
      <xdr:row>9</xdr:row>
      <xdr:rowOff>86784</xdr:rowOff>
    </xdr:from>
    <xdr:to>
      <xdr:col>13</xdr:col>
      <xdr:colOff>506943</xdr:colOff>
      <xdr:row>14</xdr:row>
      <xdr:rowOff>136639</xdr:rowOff>
    </xdr:to>
    <xdr:pic>
      <xdr:nvPicPr>
        <xdr:cNvPr id="7" name="Picture 16" descr="standard5_nsqhss2">
          <a:extLst>
            <a:ext uri="{FF2B5EF4-FFF2-40B4-BE49-F238E27FC236}">
              <a16:creationId xmlns:a16="http://schemas.microsoft.com/office/drawing/2014/main" id="{864659C9-8129-4102-803D-C4D370D65E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29425" y="1544109"/>
          <a:ext cx="1126068" cy="1088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224</xdr:row>
      <xdr:rowOff>0</xdr:rowOff>
    </xdr:from>
    <xdr:to>
      <xdr:col>2</xdr:col>
      <xdr:colOff>455295</xdr:colOff>
      <xdr:row>226</xdr:row>
      <xdr:rowOff>42633</xdr:rowOff>
    </xdr:to>
    <xdr:pic>
      <xdr:nvPicPr>
        <xdr:cNvPr id="6" name="Picture 5">
          <a:extLst>
            <a:ext uri="{FF2B5EF4-FFF2-40B4-BE49-F238E27FC236}">
              <a16:creationId xmlns:a16="http://schemas.microsoft.com/office/drawing/2014/main" id="{CCC32226-1151-490F-ABC7-0AE508E53A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5725775"/>
          <a:ext cx="1064895" cy="366483"/>
        </a:xfrm>
        <a:prstGeom prst="rect">
          <a:avLst/>
        </a:prstGeom>
      </xdr:spPr>
    </xdr:pic>
    <xdr:clientData/>
  </xdr:twoCellAnchor>
  <xdr:twoCellAnchor editAs="oneCell">
    <xdr:from>
      <xdr:col>1</xdr:col>
      <xdr:colOff>0</xdr:colOff>
      <xdr:row>0</xdr:row>
      <xdr:rowOff>0</xdr:rowOff>
    </xdr:from>
    <xdr:to>
      <xdr:col>20</xdr:col>
      <xdr:colOff>377825</xdr:colOff>
      <xdr:row>7</xdr:row>
      <xdr:rowOff>142240</xdr:rowOff>
    </xdr:to>
    <xdr:pic>
      <xdr:nvPicPr>
        <xdr:cNvPr id="9" name="Picture 8">
          <a:extLst>
            <a:ext uri="{FF2B5EF4-FFF2-40B4-BE49-F238E27FC236}">
              <a16:creationId xmlns:a16="http://schemas.microsoft.com/office/drawing/2014/main" id="{EC7A60A9-9122-4769-A611-2D8A20345DF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137582</xdr:colOff>
      <xdr:row>14</xdr:row>
      <xdr:rowOff>42333</xdr:rowOff>
    </xdr:from>
    <xdr:to>
      <xdr:col>15</xdr:col>
      <xdr:colOff>370417</xdr:colOff>
      <xdr:row>18</xdr:row>
      <xdr:rowOff>137583</xdr:rowOff>
    </xdr:to>
    <xdr:pic>
      <xdr:nvPicPr>
        <xdr:cNvPr id="7" name="Picture 21">
          <a:extLst>
            <a:ext uri="{FF2B5EF4-FFF2-40B4-BE49-F238E27FC236}">
              <a16:creationId xmlns:a16="http://schemas.microsoft.com/office/drawing/2014/main" id="{735F3771-A408-48DE-A1DD-7AE23969EB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2" y="2264833"/>
          <a:ext cx="7895168" cy="973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147109</xdr:colOff>
      <xdr:row>14</xdr:row>
      <xdr:rowOff>66675</xdr:rowOff>
    </xdr:from>
    <xdr:to>
      <xdr:col>10</xdr:col>
      <xdr:colOff>148167</xdr:colOff>
      <xdr:row>17</xdr:row>
      <xdr:rowOff>111125</xdr:rowOff>
    </xdr:to>
    <xdr:sp macro="" textlink="">
      <xdr:nvSpPr>
        <xdr:cNvPr id="8" name="Text Box 2">
          <a:extLst>
            <a:ext uri="{FF2B5EF4-FFF2-40B4-BE49-F238E27FC236}">
              <a16:creationId xmlns:a16="http://schemas.microsoft.com/office/drawing/2014/main" id="{8B02E4D4-9EA7-4299-8D86-574C34E4E0E0}"/>
            </a:ext>
          </a:extLst>
        </xdr:cNvPr>
        <xdr:cNvSpPr txBox="1">
          <a:spLocks noChangeArrowheads="1"/>
        </xdr:cNvSpPr>
      </xdr:nvSpPr>
      <xdr:spPr bwMode="auto">
        <a:xfrm>
          <a:off x="284692" y="2289175"/>
          <a:ext cx="4668308"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Ward/unit results –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493185</xdr:colOff>
      <xdr:row>13</xdr:row>
      <xdr:rowOff>114690</xdr:rowOff>
    </xdr:from>
    <xdr:to>
      <xdr:col>16</xdr:col>
      <xdr:colOff>899583</xdr:colOff>
      <xdr:row>19</xdr:row>
      <xdr:rowOff>69202</xdr:rowOff>
    </xdr:to>
    <xdr:pic>
      <xdr:nvPicPr>
        <xdr:cNvPr id="9" name="Picture 16" descr="standard5_nsqhss2">
          <a:extLst>
            <a:ext uri="{FF2B5EF4-FFF2-40B4-BE49-F238E27FC236}">
              <a16:creationId xmlns:a16="http://schemas.microsoft.com/office/drawing/2014/main" id="{D2A24EFD-E5B8-4583-9A8A-CD5C904E68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5518" y="2178440"/>
          <a:ext cx="1189565" cy="1171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3</xdr:col>
      <xdr:colOff>36195</xdr:colOff>
      <xdr:row>81</xdr:row>
      <xdr:rowOff>42633</xdr:rowOff>
    </xdr:to>
    <xdr:pic>
      <xdr:nvPicPr>
        <xdr:cNvPr id="11" name="Picture 10">
          <a:extLst>
            <a:ext uri="{FF2B5EF4-FFF2-40B4-BE49-F238E27FC236}">
              <a16:creationId xmlns:a16="http://schemas.microsoft.com/office/drawing/2014/main" id="{A6F1DBC3-A5B7-4499-8193-A9115B0F722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350" y="16259175"/>
          <a:ext cx="1064895" cy="366483"/>
        </a:xfrm>
        <a:prstGeom prst="rect">
          <a:avLst/>
        </a:prstGeom>
      </xdr:spPr>
    </xdr:pic>
    <xdr:clientData/>
  </xdr:twoCellAnchor>
  <xdr:twoCellAnchor editAs="oneCell">
    <xdr:from>
      <xdr:col>1</xdr:col>
      <xdr:colOff>0</xdr:colOff>
      <xdr:row>0</xdr:row>
      <xdr:rowOff>0</xdr:rowOff>
    </xdr:from>
    <xdr:to>
      <xdr:col>17</xdr:col>
      <xdr:colOff>9525</xdr:colOff>
      <xdr:row>11</xdr:row>
      <xdr:rowOff>28575</xdr:rowOff>
    </xdr:to>
    <xdr:pic>
      <xdr:nvPicPr>
        <xdr:cNvPr id="12" name="Picture 11">
          <a:extLst>
            <a:ext uri="{FF2B5EF4-FFF2-40B4-BE49-F238E27FC236}">
              <a16:creationId xmlns:a16="http://schemas.microsoft.com/office/drawing/2014/main" id="{125DA231-80B7-4D9D-B539-02023348389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239250" cy="18097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137582</xdr:colOff>
      <xdr:row>14</xdr:row>
      <xdr:rowOff>42333</xdr:rowOff>
    </xdr:from>
    <xdr:to>
      <xdr:col>15</xdr:col>
      <xdr:colOff>635000</xdr:colOff>
      <xdr:row>19</xdr:row>
      <xdr:rowOff>10584</xdr:rowOff>
    </xdr:to>
    <xdr:pic>
      <xdr:nvPicPr>
        <xdr:cNvPr id="5" name="Picture 21">
          <a:extLst>
            <a:ext uri="{FF2B5EF4-FFF2-40B4-BE49-F238E27FC236}">
              <a16:creationId xmlns:a16="http://schemas.microsoft.com/office/drawing/2014/main" id="{EC0D92FE-8DB4-4243-B3DB-862D928C3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2" y="2264833"/>
          <a:ext cx="8318501" cy="1026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10584</xdr:colOff>
      <xdr:row>15</xdr:row>
      <xdr:rowOff>11641</xdr:rowOff>
    </xdr:from>
    <xdr:to>
      <xdr:col>9</xdr:col>
      <xdr:colOff>307976</xdr:colOff>
      <xdr:row>18</xdr:row>
      <xdr:rowOff>56091</xdr:rowOff>
    </xdr:to>
    <xdr:sp macro="" textlink="">
      <xdr:nvSpPr>
        <xdr:cNvPr id="6" name="Text Box 2">
          <a:extLst>
            <a:ext uri="{FF2B5EF4-FFF2-40B4-BE49-F238E27FC236}">
              <a16:creationId xmlns:a16="http://schemas.microsoft.com/office/drawing/2014/main" id="{3628973E-E6BB-4279-A60A-4F2BDE3FE677}"/>
            </a:ext>
          </a:extLst>
        </xdr:cNvPr>
        <xdr:cNvSpPr txBox="1">
          <a:spLocks noChangeArrowheads="1"/>
        </xdr:cNvSpPr>
      </xdr:nvSpPr>
      <xdr:spPr bwMode="auto">
        <a:xfrm>
          <a:off x="191559" y="2459566"/>
          <a:ext cx="4450292"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r</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esults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15</xdr:col>
      <xdr:colOff>662518</xdr:colOff>
      <xdr:row>14</xdr:row>
      <xdr:rowOff>19440</xdr:rowOff>
    </xdr:from>
    <xdr:to>
      <xdr:col>16</xdr:col>
      <xdr:colOff>1016000</xdr:colOff>
      <xdr:row>19</xdr:row>
      <xdr:rowOff>42334</xdr:rowOff>
    </xdr:to>
    <xdr:pic>
      <xdr:nvPicPr>
        <xdr:cNvPr id="7" name="Picture 16" descr="standard5_nsqhss2">
          <a:extLst>
            <a:ext uri="{FF2B5EF4-FFF2-40B4-BE49-F238E27FC236}">
              <a16:creationId xmlns:a16="http://schemas.microsoft.com/office/drawing/2014/main" id="{54419F02-09F8-4ED3-B56A-FFF03D0B71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3601" y="2241940"/>
          <a:ext cx="1136649" cy="10812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202</xdr:row>
      <xdr:rowOff>0</xdr:rowOff>
    </xdr:from>
    <xdr:to>
      <xdr:col>3</xdr:col>
      <xdr:colOff>26670</xdr:colOff>
      <xdr:row>204</xdr:row>
      <xdr:rowOff>42633</xdr:rowOff>
    </xdr:to>
    <xdr:pic>
      <xdr:nvPicPr>
        <xdr:cNvPr id="9" name="Picture 8">
          <a:extLst>
            <a:ext uri="{FF2B5EF4-FFF2-40B4-BE49-F238E27FC236}">
              <a16:creationId xmlns:a16="http://schemas.microsoft.com/office/drawing/2014/main" id="{EBBD0848-97CE-4CE2-BDB1-2A0540275F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6259175"/>
          <a:ext cx="1064895" cy="366483"/>
        </a:xfrm>
        <a:prstGeom prst="rect">
          <a:avLst/>
        </a:prstGeom>
      </xdr:spPr>
    </xdr:pic>
    <xdr:clientData/>
  </xdr:twoCellAnchor>
  <xdr:twoCellAnchor editAs="oneCell">
    <xdr:from>
      <xdr:col>1</xdr:col>
      <xdr:colOff>0</xdr:colOff>
      <xdr:row>0</xdr:row>
      <xdr:rowOff>0</xdr:rowOff>
    </xdr:from>
    <xdr:to>
      <xdr:col>16</xdr:col>
      <xdr:colOff>800100</xdr:colOff>
      <xdr:row>11</xdr:row>
      <xdr:rowOff>28575</xdr:rowOff>
    </xdr:to>
    <xdr:pic>
      <xdr:nvPicPr>
        <xdr:cNvPr id="10" name="Picture 9">
          <a:extLst>
            <a:ext uri="{FF2B5EF4-FFF2-40B4-BE49-F238E27FC236}">
              <a16:creationId xmlns:a16="http://schemas.microsoft.com/office/drawing/2014/main" id="{E8C159BC-6320-462C-87F3-53A5A0E29FA8}"/>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239250" cy="18097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171449</xdr:colOff>
      <xdr:row>11</xdr:row>
      <xdr:rowOff>156633</xdr:rowOff>
    </xdr:from>
    <xdr:to>
      <xdr:col>11</xdr:col>
      <xdr:colOff>419100</xdr:colOff>
      <xdr:row>17</xdr:row>
      <xdr:rowOff>1059</xdr:rowOff>
    </xdr:to>
    <xdr:pic>
      <xdr:nvPicPr>
        <xdr:cNvPr id="6" name="Picture 21">
          <a:extLst>
            <a:ext uri="{FF2B5EF4-FFF2-40B4-BE49-F238E27FC236}">
              <a16:creationId xmlns:a16="http://schemas.microsoft.com/office/drawing/2014/main" id="{A94AF2AD-93D8-475B-9BC7-EFEACA42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1937808"/>
          <a:ext cx="8267701" cy="1025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115359</xdr:colOff>
      <xdr:row>12</xdr:row>
      <xdr:rowOff>97366</xdr:rowOff>
    </xdr:from>
    <xdr:to>
      <xdr:col>9</xdr:col>
      <xdr:colOff>412751</xdr:colOff>
      <xdr:row>16</xdr:row>
      <xdr:rowOff>8466</xdr:rowOff>
    </xdr:to>
    <xdr:sp macro="" textlink="">
      <xdr:nvSpPr>
        <xdr:cNvPr id="7" name="Text Box 2">
          <a:extLst>
            <a:ext uri="{FF2B5EF4-FFF2-40B4-BE49-F238E27FC236}">
              <a16:creationId xmlns:a16="http://schemas.microsoft.com/office/drawing/2014/main" id="{DEA516A5-61F7-4FBA-91E8-41DEDA7E4304}"/>
            </a:ext>
          </a:extLst>
        </xdr:cNvPr>
        <xdr:cNvSpPr txBox="1">
          <a:spLocks noChangeArrowheads="1"/>
        </xdr:cNvSpPr>
      </xdr:nvSpPr>
      <xdr:spPr bwMode="auto">
        <a:xfrm>
          <a:off x="296334" y="2040466"/>
          <a:ext cx="6069542"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Patient pressure injury r</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esults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11</xdr:col>
      <xdr:colOff>466725</xdr:colOff>
      <xdr:row>11</xdr:row>
      <xdr:rowOff>82227</xdr:rowOff>
    </xdr:from>
    <xdr:to>
      <xdr:col>13</xdr:col>
      <xdr:colOff>200025</xdr:colOff>
      <xdr:row>17</xdr:row>
      <xdr:rowOff>80044</xdr:rowOff>
    </xdr:to>
    <xdr:pic>
      <xdr:nvPicPr>
        <xdr:cNvPr id="8" name="Picture 16" descr="standard5_nsqhss2">
          <a:extLst>
            <a:ext uri="{FF2B5EF4-FFF2-40B4-BE49-F238E27FC236}">
              <a16:creationId xmlns:a16="http://schemas.microsoft.com/office/drawing/2014/main" id="{94DA23B9-72D8-4BA7-AEF0-84B64CBFAC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86775" y="1863402"/>
          <a:ext cx="1238250" cy="1178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98</xdr:row>
      <xdr:rowOff>0</xdr:rowOff>
    </xdr:from>
    <xdr:to>
      <xdr:col>1</xdr:col>
      <xdr:colOff>1064895</xdr:colOff>
      <xdr:row>100</xdr:row>
      <xdr:rowOff>42633</xdr:rowOff>
    </xdr:to>
    <xdr:pic>
      <xdr:nvPicPr>
        <xdr:cNvPr id="10" name="Picture 9">
          <a:extLst>
            <a:ext uri="{FF2B5EF4-FFF2-40B4-BE49-F238E27FC236}">
              <a16:creationId xmlns:a16="http://schemas.microsoft.com/office/drawing/2014/main" id="{5A705B2B-82C7-4ADE-84AD-C1F9556B11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22602825"/>
          <a:ext cx="1064895" cy="366483"/>
        </a:xfrm>
        <a:prstGeom prst="rect">
          <a:avLst/>
        </a:prstGeom>
      </xdr:spPr>
    </xdr:pic>
    <xdr:clientData/>
  </xdr:twoCellAnchor>
  <xdr:twoCellAnchor editAs="oneCell">
    <xdr:from>
      <xdr:col>1</xdr:col>
      <xdr:colOff>0</xdr:colOff>
      <xdr:row>0</xdr:row>
      <xdr:rowOff>0</xdr:rowOff>
    </xdr:from>
    <xdr:to>
      <xdr:col>12</xdr:col>
      <xdr:colOff>647700</xdr:colOff>
      <xdr:row>11</xdr:row>
      <xdr:rowOff>28575</xdr:rowOff>
    </xdr:to>
    <xdr:pic>
      <xdr:nvPicPr>
        <xdr:cNvPr id="11" name="Picture 10">
          <a:extLst>
            <a:ext uri="{FF2B5EF4-FFF2-40B4-BE49-F238E27FC236}">
              <a16:creationId xmlns:a16="http://schemas.microsoft.com/office/drawing/2014/main" id="{AFEB3C6A-D81F-4C47-AADD-E36B3C7797E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9239250" cy="180975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9675</xdr:colOff>
      <xdr:row>9</xdr:row>
      <xdr:rowOff>84666</xdr:rowOff>
    </xdr:from>
    <xdr:to>
      <xdr:col>5</xdr:col>
      <xdr:colOff>1047750</xdr:colOff>
      <xdr:row>14</xdr:row>
      <xdr:rowOff>21166</xdr:rowOff>
    </xdr:to>
    <xdr:pic>
      <xdr:nvPicPr>
        <xdr:cNvPr id="5" name="Picture 21">
          <a:extLst>
            <a:ext uri="{FF2B5EF4-FFF2-40B4-BE49-F238E27FC236}">
              <a16:creationId xmlns:a16="http://schemas.microsoft.com/office/drawing/2014/main" id="{D8A6EFCB-32B8-4FC0-A508-A080DCEF85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092" y="2148416"/>
          <a:ext cx="7917241" cy="973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73025</xdr:colOff>
      <xdr:row>10</xdr:row>
      <xdr:rowOff>66675</xdr:rowOff>
    </xdr:from>
    <xdr:to>
      <xdr:col>5</xdr:col>
      <xdr:colOff>190500</xdr:colOff>
      <xdr:row>13</xdr:row>
      <xdr:rowOff>111125</xdr:rowOff>
    </xdr:to>
    <xdr:sp macro="" textlink="">
      <xdr:nvSpPr>
        <xdr:cNvPr id="6" name="Text Box 2">
          <a:extLst>
            <a:ext uri="{FF2B5EF4-FFF2-40B4-BE49-F238E27FC236}">
              <a16:creationId xmlns:a16="http://schemas.microsoft.com/office/drawing/2014/main" id="{1BAAB234-483A-4C6C-8C9A-58259F2B6B48}"/>
            </a:ext>
          </a:extLst>
        </xdr:cNvPr>
        <xdr:cNvSpPr txBox="1">
          <a:spLocks noChangeArrowheads="1"/>
        </xdr:cNvSpPr>
      </xdr:nvSpPr>
      <xdr:spPr bwMode="auto">
        <a:xfrm>
          <a:off x="189442" y="2289175"/>
          <a:ext cx="699664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NSQHS Standard 5 Comprehensive Care</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2000">
              <a:solidFill>
                <a:srgbClr val="FFFFFF"/>
              </a:solidFill>
              <a:effectLst/>
              <a:latin typeface="MetaOT-Norm"/>
              <a:ea typeface="Times New Roman" panose="02020603050405020304" pitchFamily="18" charset="0"/>
              <a:cs typeface="Times New Roman" panose="02020603050405020304" pitchFamily="18" charset="0"/>
            </a:rPr>
            <a:t>Measurement</a:t>
          </a:r>
          <a:r>
            <a:rPr lang="en-AU" sz="2000" baseline="0">
              <a:solidFill>
                <a:srgbClr val="FFFFFF"/>
              </a:solidFill>
              <a:effectLst/>
              <a:latin typeface="MetaOT-Norm"/>
              <a:ea typeface="Times New Roman" panose="02020603050405020304" pitchFamily="18" charset="0"/>
              <a:cs typeface="Times New Roman" panose="02020603050405020304" pitchFamily="18" charset="0"/>
            </a:rPr>
            <a:t> Plan </a:t>
          </a:r>
          <a:r>
            <a:rPr lang="en-AU" sz="2000">
              <a:solidFill>
                <a:srgbClr val="FFFFFF"/>
              </a:solidFill>
              <a:effectLst/>
              <a:latin typeface="MetaOT-Norm"/>
              <a:ea typeface="Times New Roman" panose="02020603050405020304" pitchFamily="18" charset="0"/>
              <a:cs typeface="Times New Roman" panose="02020603050405020304" pitchFamily="18" charset="0"/>
            </a:rPr>
            <a:t>– Edition 2</a:t>
          </a:r>
          <a:endParaRPr lang="en-AU" sz="20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xdr:from>
      <xdr:col>5</xdr:col>
      <xdr:colOff>1055309</xdr:colOff>
      <xdr:row>9</xdr:row>
      <xdr:rowOff>22679</xdr:rowOff>
    </xdr:from>
    <xdr:to>
      <xdr:col>6</xdr:col>
      <xdr:colOff>696</xdr:colOff>
      <xdr:row>14</xdr:row>
      <xdr:rowOff>74084</xdr:rowOff>
    </xdr:to>
    <xdr:pic>
      <xdr:nvPicPr>
        <xdr:cNvPr id="7" name="Picture 16" descr="standard5_nsqhss2">
          <a:extLst>
            <a:ext uri="{FF2B5EF4-FFF2-40B4-BE49-F238E27FC236}">
              <a16:creationId xmlns:a16="http://schemas.microsoft.com/office/drawing/2014/main" id="{4B7EEBB9-D431-4CDE-B62D-12BD1CBB51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0892" y="2086429"/>
          <a:ext cx="1263137" cy="108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1064895</xdr:colOff>
      <xdr:row>125</xdr:row>
      <xdr:rowOff>42633</xdr:rowOff>
    </xdr:to>
    <xdr:pic>
      <xdr:nvPicPr>
        <xdr:cNvPr id="9" name="Picture 8">
          <a:extLst>
            <a:ext uri="{FF2B5EF4-FFF2-40B4-BE49-F238E27FC236}">
              <a16:creationId xmlns:a16="http://schemas.microsoft.com/office/drawing/2014/main" id="{1F12D47F-14BF-450C-B604-CF810B5772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0975" y="161905950"/>
          <a:ext cx="1064895" cy="366483"/>
        </a:xfrm>
        <a:prstGeom prst="rect">
          <a:avLst/>
        </a:prstGeom>
      </xdr:spPr>
    </xdr:pic>
    <xdr:clientData/>
  </xdr:twoCellAnchor>
  <xdr:twoCellAnchor editAs="oneCell">
    <xdr:from>
      <xdr:col>1</xdr:col>
      <xdr:colOff>0</xdr:colOff>
      <xdr:row>0</xdr:row>
      <xdr:rowOff>0</xdr:rowOff>
    </xdr:from>
    <xdr:to>
      <xdr:col>7</xdr:col>
      <xdr:colOff>522605</xdr:colOff>
      <xdr:row>7</xdr:row>
      <xdr:rowOff>142240</xdr:rowOff>
    </xdr:to>
    <xdr:pic>
      <xdr:nvPicPr>
        <xdr:cNvPr id="10" name="Picture 9">
          <a:extLst>
            <a:ext uri="{FF2B5EF4-FFF2-40B4-BE49-F238E27FC236}">
              <a16:creationId xmlns:a16="http://schemas.microsoft.com/office/drawing/2014/main" id="{832FE15A-8C64-4391-A701-3EAD46841EB4}"/>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180975" y="0"/>
          <a:ext cx="10693400" cy="12757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2:P32"/>
  <sheetViews>
    <sheetView tabSelected="1" zoomScaleNormal="100" workbookViewId="0">
      <selection activeCell="B18" sqref="B18:P18"/>
    </sheetView>
  </sheetViews>
  <sheetFormatPr defaultColWidth="9.140625" defaultRowHeight="14.25" x14ac:dyDescent="0.2"/>
  <cols>
    <col min="1" max="1" width="2.7109375" style="4" customWidth="1"/>
    <col min="2" max="16384" width="9.140625" style="4"/>
  </cols>
  <sheetData>
    <row r="12" spans="2:2" x14ac:dyDescent="0.2">
      <c r="B12" s="1"/>
    </row>
    <row r="13" spans="2:2" x14ac:dyDescent="0.2">
      <c r="B13" s="1"/>
    </row>
    <row r="15" spans="2:2" x14ac:dyDescent="0.2">
      <c r="B15" s="1"/>
    </row>
    <row r="16" spans="2:2" ht="20.25" x14ac:dyDescent="0.3">
      <c r="B16" s="2"/>
    </row>
    <row r="17" spans="2:16" ht="20.25" x14ac:dyDescent="0.3">
      <c r="B17" s="2"/>
    </row>
    <row r="18" spans="2:16" ht="53.25" customHeight="1" x14ac:dyDescent="0.2">
      <c r="B18" s="668" t="s">
        <v>1220</v>
      </c>
      <c r="C18" s="668"/>
      <c r="D18" s="668"/>
      <c r="E18" s="668"/>
      <c r="F18" s="668"/>
      <c r="G18" s="668"/>
      <c r="H18" s="668"/>
      <c r="I18" s="668"/>
      <c r="J18" s="668"/>
      <c r="K18" s="668"/>
      <c r="L18" s="668"/>
      <c r="M18" s="668"/>
      <c r="N18" s="668"/>
      <c r="O18" s="668"/>
      <c r="P18" s="668"/>
    </row>
    <row r="20" spans="2:16" ht="18" x14ac:dyDescent="0.25">
      <c r="B20" s="3" t="s">
        <v>56</v>
      </c>
    </row>
    <row r="22" spans="2:16" ht="20.25" x14ac:dyDescent="0.3">
      <c r="B22" s="2" t="s">
        <v>19</v>
      </c>
    </row>
    <row r="24" spans="2:16" x14ac:dyDescent="0.2">
      <c r="B24" s="670" t="s">
        <v>61</v>
      </c>
      <c r="C24" s="670"/>
      <c r="D24" s="670"/>
      <c r="E24" s="669" t="s">
        <v>669</v>
      </c>
      <c r="F24" s="669"/>
      <c r="G24" s="669"/>
      <c r="H24" s="669"/>
      <c r="I24" s="669"/>
      <c r="J24" s="669"/>
      <c r="K24" s="669"/>
      <c r="L24" s="669"/>
      <c r="M24" s="669"/>
      <c r="N24" s="669"/>
      <c r="O24" s="669"/>
      <c r="P24" s="669"/>
    </row>
    <row r="25" spans="2:16" x14ac:dyDescent="0.2">
      <c r="B25" s="670" t="s">
        <v>62</v>
      </c>
      <c r="C25" s="670"/>
      <c r="D25" s="670"/>
      <c r="E25" s="669" t="s">
        <v>670</v>
      </c>
      <c r="F25" s="669"/>
      <c r="G25" s="669"/>
      <c r="H25" s="669"/>
      <c r="I25" s="669"/>
      <c r="J25" s="669"/>
      <c r="K25" s="669"/>
      <c r="L25" s="669"/>
      <c r="M25" s="669"/>
      <c r="N25" s="669"/>
      <c r="O25" s="669"/>
      <c r="P25" s="669"/>
    </row>
    <row r="26" spans="2:16" x14ac:dyDescent="0.2">
      <c r="B26" s="670" t="s">
        <v>63</v>
      </c>
      <c r="C26" s="670"/>
      <c r="D26" s="670"/>
      <c r="E26" s="669" t="s">
        <v>673</v>
      </c>
      <c r="F26" s="669"/>
      <c r="G26" s="669"/>
      <c r="H26" s="669"/>
      <c r="I26" s="669"/>
      <c r="J26" s="669"/>
      <c r="K26" s="669"/>
      <c r="L26" s="669"/>
      <c r="M26" s="669"/>
      <c r="N26" s="669"/>
      <c r="O26" s="669"/>
      <c r="P26" s="669"/>
    </row>
    <row r="28" spans="2:16" x14ac:dyDescent="0.2">
      <c r="B28" s="671" t="s">
        <v>27</v>
      </c>
      <c r="C28" s="671"/>
      <c r="D28" s="671"/>
      <c r="E28" s="669" t="s">
        <v>671</v>
      </c>
      <c r="F28" s="669"/>
      <c r="G28" s="669"/>
      <c r="H28" s="669"/>
      <c r="I28" s="669"/>
      <c r="J28" s="669"/>
      <c r="K28" s="669"/>
      <c r="L28" s="669"/>
      <c r="M28" s="669"/>
      <c r="N28" s="669"/>
      <c r="O28" s="669"/>
      <c r="P28" s="669"/>
    </row>
    <row r="29" spans="2:16" x14ac:dyDescent="0.2">
      <c r="B29" s="671" t="s">
        <v>28</v>
      </c>
      <c r="C29" s="671"/>
      <c r="D29" s="671"/>
      <c r="E29" s="669" t="s">
        <v>674</v>
      </c>
      <c r="F29" s="669"/>
      <c r="G29" s="669"/>
      <c r="H29" s="669"/>
      <c r="I29" s="669"/>
      <c r="J29" s="669"/>
      <c r="K29" s="669"/>
      <c r="L29" s="669"/>
      <c r="M29" s="669"/>
      <c r="N29" s="669"/>
      <c r="O29" s="669"/>
      <c r="P29" s="669"/>
    </row>
    <row r="30" spans="2:16" s="490" customFormat="1" x14ac:dyDescent="0.2">
      <c r="B30" s="671" t="s">
        <v>960</v>
      </c>
      <c r="C30" s="671"/>
      <c r="D30" s="671"/>
      <c r="E30" s="669" t="s">
        <v>961</v>
      </c>
      <c r="F30" s="669"/>
      <c r="G30" s="669"/>
      <c r="H30" s="669"/>
      <c r="I30" s="669"/>
      <c r="J30" s="669"/>
      <c r="K30" s="669"/>
      <c r="L30" s="669"/>
      <c r="M30" s="669"/>
      <c r="N30" s="669"/>
      <c r="O30" s="669"/>
      <c r="P30" s="669"/>
    </row>
    <row r="32" spans="2:16" x14ac:dyDescent="0.2">
      <c r="B32" s="671" t="s">
        <v>65</v>
      </c>
      <c r="C32" s="671"/>
      <c r="D32" s="671"/>
      <c r="E32" s="669" t="s">
        <v>672</v>
      </c>
      <c r="F32" s="669"/>
      <c r="G32" s="669"/>
      <c r="H32" s="669"/>
      <c r="I32" s="669"/>
      <c r="J32" s="669"/>
      <c r="K32" s="669"/>
      <c r="L32" s="669"/>
      <c r="M32" s="669"/>
      <c r="N32" s="669"/>
      <c r="O32" s="669"/>
      <c r="P32" s="669"/>
    </row>
  </sheetData>
  <mergeCells count="15">
    <mergeCell ref="B18:P18"/>
    <mergeCell ref="E32:P32"/>
    <mergeCell ref="E29:P29"/>
    <mergeCell ref="E28:P28"/>
    <mergeCell ref="E26:P26"/>
    <mergeCell ref="E25:P25"/>
    <mergeCell ref="E24:P24"/>
    <mergeCell ref="B24:D24"/>
    <mergeCell ref="B32:D32"/>
    <mergeCell ref="B29:D29"/>
    <mergeCell ref="B28:D28"/>
    <mergeCell ref="B26:D26"/>
    <mergeCell ref="B25:D25"/>
    <mergeCell ref="B30:D30"/>
    <mergeCell ref="E30:P30"/>
  </mergeCells>
  <hyperlinks>
    <hyperlink ref="B24" location="'Facility Collection &amp; Results'!A1" display="Facility Collection &amp; Results'" xr:uid="{00000000-0004-0000-0000-000000000000}"/>
    <hyperlink ref="B25" location="'Ward_Unit Collection'!A1" display="Ward_Unit Collection'" xr:uid="{00000000-0004-0000-0000-000001000000}"/>
    <hyperlink ref="B26" location="'Patient Collection'!A1" display="Patient Collection'" xr:uid="{00000000-0004-0000-0000-000002000000}"/>
    <hyperlink ref="B28" location="'Results for Ward_Unit'!A1" display="Results for Ward_Unit" xr:uid="{00000000-0004-0000-0000-000003000000}"/>
    <hyperlink ref="B29" location="'Results for Patient'!A1" display="Results for Patient" xr:uid="{00000000-0004-0000-0000-000004000000}"/>
    <hyperlink ref="B32" location="'Measurement Plan'!A1" display="Measurement Plan" xr:uid="{00000000-0004-0000-0000-000005000000}"/>
    <hyperlink ref="B30:D30" location="'Results for Pressure Injuries'!A1" display="Results for Pressure Injuries" xr:uid="{00000000-0004-0000-0000-000006000000}"/>
  </hyperlinks>
  <pageMargins left="0.39370078740157483" right="0.39370078740157483" top="0.39370078740157483" bottom="0.70866141732283472" header="0.31496062992125984" footer="0"/>
  <pageSetup paperSize="9" scale="69" fitToHeight="0" orientation="portrait" r:id="rId1"/>
  <headerFooter>
    <oddFooter>&amp;LNSQHS Standards Edition 2 Version 1.0 - Standard 5 Comprehensive Care
Page &amp;P of &amp;N&amp;CPrinted copies are uncontrolled&amp;R&amp;G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68"/>
  <sheetViews>
    <sheetView topLeftCell="A291" zoomScaleNormal="100" workbookViewId="0">
      <selection activeCell="C321" sqref="C321:N321"/>
    </sheetView>
  </sheetViews>
  <sheetFormatPr defaultColWidth="9.140625" defaultRowHeight="12.75" x14ac:dyDescent="0.25"/>
  <cols>
    <col min="1" max="1" width="2.7109375" style="135" customWidth="1"/>
    <col min="2" max="2" width="9.140625" style="154"/>
    <col min="3" max="14" width="10.7109375" style="135" customWidth="1"/>
    <col min="15" max="15" width="11.5703125" style="135" customWidth="1"/>
    <col min="16" max="16384" width="9.140625" style="135"/>
  </cols>
  <sheetData>
    <row r="1" spans="1:15" x14ac:dyDescent="0.25">
      <c r="A1" s="134"/>
      <c r="B1" s="133"/>
      <c r="C1" s="134"/>
      <c r="D1" s="134"/>
      <c r="E1" s="134"/>
      <c r="F1" s="134"/>
      <c r="G1" s="134"/>
      <c r="H1" s="134"/>
      <c r="I1" s="134"/>
      <c r="J1" s="134"/>
      <c r="K1" s="134"/>
      <c r="L1" s="134"/>
      <c r="M1" s="134"/>
      <c r="N1" s="134"/>
      <c r="O1" s="134"/>
    </row>
    <row r="2" spans="1:15" x14ac:dyDescent="0.25">
      <c r="A2" s="134"/>
      <c r="B2" s="133"/>
      <c r="C2" s="134"/>
      <c r="D2" s="134"/>
      <c r="E2" s="134"/>
      <c r="F2" s="134"/>
      <c r="G2" s="134"/>
      <c r="H2" s="134"/>
      <c r="I2" s="134"/>
      <c r="J2" s="134"/>
      <c r="K2" s="134"/>
      <c r="L2" s="134"/>
      <c r="M2" s="134"/>
      <c r="N2" s="134"/>
      <c r="O2" s="134"/>
    </row>
    <row r="3" spans="1:15" x14ac:dyDescent="0.25">
      <c r="A3" s="134"/>
      <c r="B3" s="133"/>
      <c r="C3" s="134"/>
      <c r="D3" s="134"/>
      <c r="E3" s="134"/>
      <c r="F3" s="134"/>
      <c r="G3" s="134"/>
      <c r="H3" s="134"/>
      <c r="I3" s="134"/>
      <c r="J3" s="134"/>
      <c r="K3" s="134"/>
      <c r="L3" s="134"/>
      <c r="M3" s="134"/>
      <c r="N3" s="134"/>
      <c r="O3" s="134"/>
    </row>
    <row r="4" spans="1:15" x14ac:dyDescent="0.25">
      <c r="A4" s="134"/>
      <c r="B4" s="133"/>
      <c r="C4" s="134"/>
      <c r="D4" s="134"/>
      <c r="E4" s="134"/>
      <c r="F4" s="134"/>
      <c r="G4" s="134"/>
      <c r="H4" s="134"/>
      <c r="I4" s="134"/>
      <c r="J4" s="134"/>
      <c r="K4" s="134"/>
      <c r="L4" s="134"/>
      <c r="M4" s="134"/>
      <c r="N4" s="134"/>
      <c r="O4" s="134"/>
    </row>
    <row r="5" spans="1:15" x14ac:dyDescent="0.25">
      <c r="A5" s="134"/>
      <c r="B5" s="133"/>
      <c r="C5" s="134"/>
      <c r="D5" s="134"/>
      <c r="E5" s="134"/>
      <c r="F5" s="134"/>
      <c r="G5" s="134"/>
      <c r="H5" s="134"/>
      <c r="I5" s="134"/>
      <c r="J5" s="134"/>
      <c r="K5" s="134"/>
      <c r="L5" s="134"/>
      <c r="M5" s="134"/>
      <c r="N5" s="134"/>
      <c r="O5" s="134"/>
    </row>
    <row r="6" spans="1:15" x14ac:dyDescent="0.25">
      <c r="A6" s="134"/>
      <c r="B6" s="133"/>
      <c r="C6" s="134"/>
      <c r="D6" s="134"/>
      <c r="E6" s="134"/>
      <c r="F6" s="134"/>
      <c r="G6" s="134"/>
      <c r="H6" s="134"/>
      <c r="I6" s="134"/>
      <c r="J6" s="134"/>
      <c r="K6" s="134"/>
      <c r="L6" s="134"/>
      <c r="M6" s="134"/>
      <c r="N6" s="134"/>
      <c r="O6" s="134"/>
    </row>
    <row r="7" spans="1:15" x14ac:dyDescent="0.25">
      <c r="A7" s="134"/>
      <c r="B7" s="133"/>
      <c r="C7" s="134"/>
      <c r="D7" s="134"/>
      <c r="E7" s="134"/>
      <c r="F7" s="134"/>
      <c r="G7" s="134"/>
      <c r="H7" s="134"/>
      <c r="I7" s="134"/>
      <c r="J7" s="134"/>
      <c r="K7" s="134"/>
      <c r="L7" s="134"/>
      <c r="M7" s="134"/>
      <c r="N7" s="134"/>
      <c r="O7" s="134"/>
    </row>
    <row r="8" spans="1:15" x14ac:dyDescent="0.25">
      <c r="A8" s="134"/>
      <c r="B8" s="133"/>
      <c r="C8" s="134"/>
      <c r="D8" s="134"/>
      <c r="E8" s="134"/>
      <c r="F8" s="134"/>
      <c r="G8" s="134"/>
      <c r="H8" s="134"/>
      <c r="I8" s="134"/>
      <c r="J8" s="134"/>
      <c r="K8" s="134"/>
      <c r="L8" s="134"/>
      <c r="M8" s="134"/>
      <c r="N8" s="134"/>
      <c r="O8" s="134"/>
    </row>
    <row r="9" spans="1:15" x14ac:dyDescent="0.25">
      <c r="A9" s="134"/>
      <c r="B9" s="133"/>
      <c r="C9" s="134"/>
      <c r="D9" s="134"/>
      <c r="E9" s="134"/>
      <c r="F9" s="134"/>
      <c r="G9" s="134"/>
      <c r="H9" s="134"/>
      <c r="I9" s="134"/>
      <c r="J9" s="134"/>
      <c r="K9" s="134"/>
      <c r="L9" s="134"/>
      <c r="M9" s="134"/>
      <c r="N9" s="134"/>
      <c r="O9" s="134"/>
    </row>
    <row r="10" spans="1:15" x14ac:dyDescent="0.25">
      <c r="A10" s="134"/>
      <c r="B10" s="133"/>
      <c r="C10" s="134"/>
      <c r="D10" s="134"/>
      <c r="E10" s="134"/>
      <c r="F10" s="134"/>
      <c r="G10" s="134"/>
      <c r="H10" s="134"/>
      <c r="I10" s="134"/>
      <c r="J10" s="134"/>
      <c r="K10" s="134"/>
      <c r="L10" s="134"/>
      <c r="M10" s="134"/>
      <c r="N10" s="134"/>
      <c r="O10" s="134"/>
    </row>
    <row r="11" spans="1:15" x14ac:dyDescent="0.25">
      <c r="A11" s="134"/>
      <c r="B11" s="133"/>
      <c r="C11" s="134"/>
      <c r="D11" s="134"/>
      <c r="E11" s="134"/>
      <c r="F11" s="134"/>
      <c r="G11" s="134"/>
      <c r="H11" s="134"/>
      <c r="I11" s="134"/>
      <c r="J11" s="134"/>
      <c r="K11" s="134"/>
      <c r="L11" s="134"/>
      <c r="M11" s="134"/>
      <c r="N11" s="134"/>
      <c r="O11" s="134"/>
    </row>
    <row r="12" spans="1:15" x14ac:dyDescent="0.25">
      <c r="A12" s="134"/>
      <c r="B12" s="133"/>
      <c r="C12" s="134"/>
      <c r="D12" s="134"/>
      <c r="E12" s="134"/>
      <c r="F12" s="134"/>
      <c r="G12" s="134"/>
      <c r="H12" s="134"/>
      <c r="I12" s="134"/>
      <c r="J12" s="134"/>
      <c r="K12" s="134"/>
      <c r="L12" s="134"/>
      <c r="M12" s="134"/>
      <c r="N12" s="134"/>
      <c r="O12" s="134"/>
    </row>
    <row r="13" spans="1:15" x14ac:dyDescent="0.25">
      <c r="A13" s="134"/>
      <c r="B13" s="133"/>
      <c r="C13" s="134"/>
      <c r="D13" s="134"/>
      <c r="E13" s="134"/>
      <c r="F13" s="134"/>
      <c r="G13" s="134"/>
      <c r="H13" s="134"/>
      <c r="I13" s="134"/>
      <c r="J13" s="134"/>
      <c r="K13" s="134"/>
      <c r="L13" s="134"/>
      <c r="M13" s="134"/>
      <c r="N13" s="134"/>
      <c r="O13" s="134"/>
    </row>
    <row r="14" spans="1:15" ht="14.25" x14ac:dyDescent="0.25">
      <c r="A14" s="134"/>
      <c r="B14" s="136"/>
      <c r="C14" s="134"/>
      <c r="D14" s="134"/>
      <c r="E14" s="134"/>
      <c r="F14" s="134"/>
      <c r="G14" s="134"/>
      <c r="H14" s="134"/>
      <c r="I14" s="134"/>
      <c r="J14" s="134"/>
      <c r="K14" s="134"/>
      <c r="L14" s="134"/>
      <c r="M14" s="134"/>
      <c r="N14" s="134"/>
      <c r="O14" s="134"/>
    </row>
    <row r="15" spans="1:15" ht="25.5" x14ac:dyDescent="0.25">
      <c r="A15" s="134"/>
      <c r="B15" s="137"/>
      <c r="C15" s="134"/>
      <c r="D15" s="134"/>
      <c r="E15" s="134"/>
      <c r="F15" s="134"/>
      <c r="G15" s="134"/>
      <c r="H15" s="134"/>
      <c r="I15" s="134"/>
      <c r="J15" s="134"/>
      <c r="K15" s="134"/>
      <c r="L15" s="134"/>
      <c r="M15" s="134"/>
      <c r="N15" s="134"/>
      <c r="O15" s="134"/>
    </row>
    <row r="16" spans="1:15" ht="14.25" x14ac:dyDescent="0.25">
      <c r="A16" s="134"/>
      <c r="B16" s="136"/>
      <c r="C16" s="134"/>
      <c r="D16" s="134"/>
      <c r="E16" s="134"/>
      <c r="F16" s="134"/>
      <c r="G16" s="134"/>
      <c r="H16" s="134"/>
      <c r="I16" s="134"/>
      <c r="J16" s="134"/>
      <c r="K16" s="134"/>
      <c r="L16" s="134"/>
      <c r="M16" s="134"/>
      <c r="N16" s="134"/>
      <c r="O16" s="134"/>
    </row>
    <row r="17" spans="1:15" ht="14.25" x14ac:dyDescent="0.25">
      <c r="A17" s="134"/>
      <c r="B17" s="136"/>
      <c r="C17" s="134"/>
      <c r="D17" s="134"/>
      <c r="E17" s="134"/>
      <c r="F17" s="134"/>
      <c r="G17" s="134"/>
      <c r="H17" s="134"/>
      <c r="I17" s="134"/>
      <c r="J17" s="134"/>
      <c r="K17" s="134"/>
      <c r="L17" s="134"/>
      <c r="M17" s="134"/>
      <c r="N17" s="134"/>
      <c r="O17" s="134"/>
    </row>
    <row r="18" spans="1:15" ht="14.25" x14ac:dyDescent="0.25">
      <c r="A18" s="134"/>
      <c r="B18" s="136"/>
      <c r="C18" s="134"/>
      <c r="D18" s="134"/>
      <c r="E18" s="134"/>
      <c r="F18" s="134"/>
      <c r="G18" s="134"/>
      <c r="H18" s="134"/>
      <c r="I18" s="134"/>
      <c r="J18" s="134"/>
      <c r="K18" s="134"/>
      <c r="L18" s="134"/>
      <c r="M18" s="134"/>
      <c r="N18" s="134"/>
      <c r="O18" s="134"/>
    </row>
    <row r="19" spans="1:15" ht="15" thickBot="1" x14ac:dyDescent="0.25">
      <c r="A19" s="134"/>
      <c r="B19" s="160"/>
      <c r="C19" s="134"/>
      <c r="D19" s="134"/>
      <c r="E19" s="134"/>
      <c r="F19" s="134"/>
      <c r="G19" s="134"/>
      <c r="H19" s="134"/>
      <c r="I19" s="134"/>
      <c r="J19" s="134"/>
      <c r="K19" s="134"/>
      <c r="L19" s="134"/>
      <c r="M19" s="134"/>
      <c r="N19" s="134"/>
      <c r="O19" s="134"/>
    </row>
    <row r="20" spans="1:15" s="138" customFormat="1" x14ac:dyDescent="0.25">
      <c r="A20" s="140"/>
      <c r="B20" s="791" t="s">
        <v>0</v>
      </c>
      <c r="C20" s="792"/>
      <c r="D20" s="792"/>
      <c r="E20" s="792"/>
      <c r="F20" s="792"/>
      <c r="G20" s="793"/>
      <c r="H20" s="788" t="s">
        <v>1</v>
      </c>
      <c r="I20" s="789"/>
      <c r="J20" s="789"/>
      <c r="K20" s="790"/>
      <c r="L20" s="788" t="s">
        <v>2</v>
      </c>
      <c r="M20" s="789"/>
      <c r="N20" s="789"/>
      <c r="O20" s="790"/>
    </row>
    <row r="21" spans="1:15" s="138" customFormat="1" ht="13.5" thickBot="1" x14ac:dyDescent="0.3">
      <c r="A21" s="140"/>
      <c r="B21" s="775"/>
      <c r="C21" s="776"/>
      <c r="D21" s="776"/>
      <c r="E21" s="776"/>
      <c r="F21" s="776"/>
      <c r="G21" s="777"/>
      <c r="H21" s="778"/>
      <c r="I21" s="779"/>
      <c r="J21" s="779"/>
      <c r="K21" s="780"/>
      <c r="L21" s="778"/>
      <c r="M21" s="779"/>
      <c r="N21" s="779"/>
      <c r="O21" s="780"/>
    </row>
    <row r="22" spans="1:15" s="138" customFormat="1" ht="13.5" thickBot="1" x14ac:dyDescent="0.3">
      <c r="A22" s="140"/>
      <c r="B22" s="139"/>
      <c r="C22" s="140"/>
      <c r="D22" s="140"/>
      <c r="E22" s="140"/>
      <c r="F22" s="140"/>
      <c r="G22" s="140"/>
      <c r="H22" s="140"/>
      <c r="I22" s="140"/>
      <c r="J22" s="140"/>
      <c r="K22" s="140"/>
      <c r="L22" s="140"/>
      <c r="M22" s="140"/>
      <c r="N22" s="140"/>
      <c r="O22" s="140"/>
    </row>
    <row r="23" spans="1:15" s="138" customFormat="1" ht="13.5" thickBot="1" x14ac:dyDescent="0.3">
      <c r="A23" s="140"/>
      <c r="B23" s="781" t="s">
        <v>676</v>
      </c>
      <c r="C23" s="782"/>
      <c r="D23" s="782"/>
      <c r="E23" s="782"/>
      <c r="F23" s="782"/>
      <c r="G23" s="782"/>
      <c r="H23" s="782"/>
      <c r="I23" s="782"/>
      <c r="J23" s="782"/>
      <c r="K23" s="782"/>
      <c r="L23" s="782"/>
      <c r="M23" s="782"/>
      <c r="N23" s="782"/>
      <c r="O23" s="783"/>
    </row>
    <row r="24" spans="1:15" s="138" customFormat="1" ht="13.5" thickBot="1" x14ac:dyDescent="0.3">
      <c r="A24" s="140"/>
      <c r="B24" s="139"/>
      <c r="C24" s="140"/>
      <c r="D24" s="140"/>
      <c r="E24" s="140"/>
      <c r="F24" s="140"/>
      <c r="G24" s="140"/>
      <c r="H24" s="140"/>
      <c r="I24" s="140"/>
      <c r="J24" s="140"/>
      <c r="K24" s="140"/>
      <c r="L24" s="140"/>
      <c r="M24" s="140"/>
      <c r="N24" s="140"/>
      <c r="O24" s="140"/>
    </row>
    <row r="25" spans="1:15" s="138" customFormat="1" ht="39" customHeight="1" thickBot="1" x14ac:dyDescent="0.3">
      <c r="A25" s="140"/>
      <c r="B25" s="141" t="s">
        <v>64</v>
      </c>
      <c r="C25" s="773" t="s">
        <v>675</v>
      </c>
      <c r="D25" s="773"/>
      <c r="E25" s="773"/>
      <c r="F25" s="773"/>
      <c r="G25" s="773"/>
      <c r="H25" s="773"/>
      <c r="I25" s="773"/>
      <c r="J25" s="773"/>
      <c r="K25" s="773"/>
      <c r="L25" s="773"/>
      <c r="M25" s="773"/>
      <c r="N25" s="773"/>
      <c r="O25" s="774"/>
    </row>
    <row r="26" spans="1:15" s="138" customFormat="1" x14ac:dyDescent="0.25">
      <c r="A26" s="140"/>
      <c r="B26" s="139"/>
      <c r="C26" s="140"/>
      <c r="D26" s="140"/>
      <c r="E26" s="140"/>
      <c r="F26" s="140"/>
      <c r="G26" s="140"/>
      <c r="H26" s="140"/>
      <c r="I26" s="140"/>
      <c r="J26" s="140"/>
      <c r="K26" s="140"/>
      <c r="L26" s="140"/>
      <c r="M26" s="140"/>
      <c r="N26" s="140"/>
      <c r="O26" s="140"/>
    </row>
    <row r="27" spans="1:15" s="138" customFormat="1" ht="13.5" thickBot="1" x14ac:dyDescent="0.3">
      <c r="A27" s="140"/>
      <c r="B27" s="139"/>
      <c r="C27" s="140"/>
      <c r="D27" s="140"/>
      <c r="E27" s="140"/>
      <c r="F27" s="140"/>
      <c r="G27" s="140"/>
      <c r="H27" s="140"/>
      <c r="I27" s="140"/>
      <c r="J27" s="140"/>
      <c r="K27" s="140"/>
      <c r="L27" s="140"/>
      <c r="M27" s="140"/>
      <c r="N27" s="140"/>
      <c r="O27" s="140"/>
    </row>
    <row r="28" spans="1:15" ht="13.5" thickBot="1" x14ac:dyDescent="0.3">
      <c r="A28" s="134"/>
      <c r="B28" s="142" t="s">
        <v>3</v>
      </c>
      <c r="C28" s="143"/>
      <c r="D28" s="143"/>
      <c r="E28" s="143"/>
      <c r="F28" s="143"/>
      <c r="G28" s="143"/>
      <c r="H28" s="143"/>
      <c r="I28" s="143"/>
      <c r="J28" s="143"/>
      <c r="K28" s="143"/>
      <c r="L28" s="143"/>
      <c r="M28" s="143"/>
      <c r="N28" s="143"/>
      <c r="O28" s="144" t="s">
        <v>4</v>
      </c>
    </row>
    <row r="29" spans="1:15" x14ac:dyDescent="0.25">
      <c r="A29" s="134"/>
      <c r="B29" s="145">
        <v>1</v>
      </c>
      <c r="C29" s="726" t="s">
        <v>1113</v>
      </c>
      <c r="D29" s="692"/>
      <c r="E29" s="692"/>
      <c r="F29" s="692"/>
      <c r="G29" s="692"/>
      <c r="H29" s="692"/>
      <c r="I29" s="692"/>
      <c r="J29" s="692"/>
      <c r="K29" s="692"/>
      <c r="L29" s="692"/>
      <c r="M29" s="692"/>
      <c r="N29" s="692"/>
      <c r="O29" s="218"/>
    </row>
    <row r="30" spans="1:15" x14ac:dyDescent="0.25">
      <c r="A30" s="134"/>
      <c r="B30" s="720">
        <v>1.1000000000000001</v>
      </c>
      <c r="C30" s="693" t="s">
        <v>67</v>
      </c>
      <c r="D30" s="693"/>
      <c r="E30" s="693"/>
      <c r="F30" s="693"/>
      <c r="G30" s="693"/>
      <c r="H30" s="693"/>
      <c r="I30" s="693"/>
      <c r="J30" s="693"/>
      <c r="K30" s="693"/>
      <c r="L30" s="693"/>
      <c r="M30" s="693"/>
      <c r="N30" s="693"/>
      <c r="O30" s="146"/>
    </row>
    <row r="31" spans="1:15" x14ac:dyDescent="0.25">
      <c r="A31" s="134"/>
      <c r="B31" s="721"/>
      <c r="C31" s="699" t="s">
        <v>68</v>
      </c>
      <c r="D31" s="699"/>
      <c r="E31" s="699"/>
      <c r="F31" s="699"/>
      <c r="G31" s="699"/>
      <c r="H31" s="699"/>
      <c r="I31" s="699"/>
      <c r="J31" s="699"/>
      <c r="K31" s="699"/>
      <c r="L31" s="699"/>
      <c r="M31" s="699"/>
      <c r="N31" s="699"/>
      <c r="O31" s="147"/>
    </row>
    <row r="32" spans="1:15" x14ac:dyDescent="0.25">
      <c r="A32" s="134"/>
      <c r="B32" s="721"/>
      <c r="C32" s="699" t="s">
        <v>69</v>
      </c>
      <c r="D32" s="699"/>
      <c r="E32" s="699"/>
      <c r="F32" s="699"/>
      <c r="G32" s="699"/>
      <c r="H32" s="699"/>
      <c r="I32" s="699"/>
      <c r="J32" s="699"/>
      <c r="K32" s="699"/>
      <c r="L32" s="699"/>
      <c r="M32" s="699"/>
      <c r="N32" s="699"/>
      <c r="O32" s="147"/>
    </row>
    <row r="33" spans="1:15" x14ac:dyDescent="0.25">
      <c r="A33" s="134"/>
      <c r="B33" s="721"/>
      <c r="C33" s="699" t="s">
        <v>70</v>
      </c>
      <c r="D33" s="699"/>
      <c r="E33" s="699"/>
      <c r="F33" s="699"/>
      <c r="G33" s="699"/>
      <c r="H33" s="699"/>
      <c r="I33" s="699"/>
      <c r="J33" s="699"/>
      <c r="K33" s="699"/>
      <c r="L33" s="699"/>
      <c r="M33" s="699"/>
      <c r="N33" s="699"/>
      <c r="O33" s="147"/>
    </row>
    <row r="34" spans="1:15" x14ac:dyDescent="0.25">
      <c r="A34" s="134"/>
      <c r="B34" s="725"/>
      <c r="C34" s="699" t="s">
        <v>71</v>
      </c>
      <c r="D34" s="699"/>
      <c r="E34" s="699"/>
      <c r="F34" s="699"/>
      <c r="G34" s="699"/>
      <c r="H34" s="699"/>
      <c r="I34" s="699"/>
      <c r="J34" s="699"/>
      <c r="K34" s="699"/>
      <c r="L34" s="699"/>
      <c r="M34" s="699"/>
      <c r="N34" s="699"/>
      <c r="O34" s="147"/>
    </row>
    <row r="35" spans="1:15" x14ac:dyDescent="0.25">
      <c r="A35" s="134"/>
      <c r="B35" s="720">
        <v>1.2</v>
      </c>
      <c r="C35" s="693" t="s">
        <v>72</v>
      </c>
      <c r="D35" s="693"/>
      <c r="E35" s="693"/>
      <c r="F35" s="693"/>
      <c r="G35" s="693"/>
      <c r="H35" s="693"/>
      <c r="I35" s="693"/>
      <c r="J35" s="693"/>
      <c r="K35" s="693"/>
      <c r="L35" s="693"/>
      <c r="M35" s="693"/>
      <c r="N35" s="693"/>
      <c r="O35" s="146"/>
    </row>
    <row r="36" spans="1:15" x14ac:dyDescent="0.25">
      <c r="A36" s="134"/>
      <c r="B36" s="721"/>
      <c r="C36" s="700" t="s">
        <v>1114</v>
      </c>
      <c r="D36" s="699"/>
      <c r="E36" s="699"/>
      <c r="F36" s="699"/>
      <c r="G36" s="699"/>
      <c r="H36" s="699"/>
      <c r="I36" s="699"/>
      <c r="J36" s="699"/>
      <c r="K36" s="699"/>
      <c r="L36" s="699"/>
      <c r="M36" s="699"/>
      <c r="N36" s="699"/>
      <c r="O36" s="147"/>
    </row>
    <row r="37" spans="1:15" x14ac:dyDescent="0.25">
      <c r="A37" s="134"/>
      <c r="B37" s="721"/>
      <c r="C37" s="700" t="s">
        <v>1115</v>
      </c>
      <c r="D37" s="699"/>
      <c r="E37" s="699"/>
      <c r="F37" s="699"/>
      <c r="G37" s="699"/>
      <c r="H37" s="699"/>
      <c r="I37" s="699"/>
      <c r="J37" s="699"/>
      <c r="K37" s="699"/>
      <c r="L37" s="699"/>
      <c r="M37" s="699"/>
      <c r="N37" s="699"/>
      <c r="O37" s="147"/>
    </row>
    <row r="38" spans="1:15" ht="25.5" customHeight="1" x14ac:dyDescent="0.25">
      <c r="A38" s="134"/>
      <c r="B38" s="721"/>
      <c r="C38" s="700" t="s">
        <v>1116</v>
      </c>
      <c r="D38" s="699"/>
      <c r="E38" s="699"/>
      <c r="F38" s="699"/>
      <c r="G38" s="699"/>
      <c r="H38" s="699"/>
      <c r="I38" s="699"/>
      <c r="J38" s="699"/>
      <c r="K38" s="699"/>
      <c r="L38" s="699"/>
      <c r="M38" s="699"/>
      <c r="N38" s="699"/>
      <c r="O38" s="147"/>
    </row>
    <row r="39" spans="1:15" ht="25.5" customHeight="1" x14ac:dyDescent="0.25">
      <c r="A39" s="134"/>
      <c r="B39" s="721"/>
      <c r="C39" s="784" t="s">
        <v>1117</v>
      </c>
      <c r="D39" s="785"/>
      <c r="E39" s="785"/>
      <c r="F39" s="785"/>
      <c r="G39" s="785"/>
      <c r="H39" s="785"/>
      <c r="I39" s="785"/>
      <c r="J39" s="785"/>
      <c r="K39" s="785"/>
      <c r="L39" s="785"/>
      <c r="M39" s="785"/>
      <c r="N39" s="786"/>
      <c r="O39" s="147"/>
    </row>
    <row r="40" spans="1:15" ht="25.5" customHeight="1" x14ac:dyDescent="0.25">
      <c r="A40" s="134"/>
      <c r="B40" s="721"/>
      <c r="C40" s="699" t="s">
        <v>80</v>
      </c>
      <c r="D40" s="699"/>
      <c r="E40" s="699"/>
      <c r="F40" s="699"/>
      <c r="G40" s="699"/>
      <c r="H40" s="699"/>
      <c r="I40" s="699"/>
      <c r="J40" s="699"/>
      <c r="K40" s="699"/>
      <c r="L40" s="699"/>
      <c r="M40" s="699"/>
      <c r="N40" s="699"/>
      <c r="O40" s="147"/>
    </row>
    <row r="41" spans="1:15" x14ac:dyDescent="0.25">
      <c r="A41" s="134"/>
      <c r="B41" s="721"/>
      <c r="C41" s="700" t="s">
        <v>1118</v>
      </c>
      <c r="D41" s="699"/>
      <c r="E41" s="699"/>
      <c r="F41" s="699"/>
      <c r="G41" s="699"/>
      <c r="H41" s="699"/>
      <c r="I41" s="699"/>
      <c r="J41" s="699"/>
      <c r="K41" s="699"/>
      <c r="L41" s="699"/>
      <c r="M41" s="699"/>
      <c r="N41" s="699"/>
      <c r="O41" s="147"/>
    </row>
    <row r="42" spans="1:15" x14ac:dyDescent="0.25">
      <c r="A42" s="134"/>
      <c r="B42" s="721"/>
      <c r="C42" s="699" t="s">
        <v>81</v>
      </c>
      <c r="D42" s="699"/>
      <c r="E42" s="699"/>
      <c r="F42" s="699"/>
      <c r="G42" s="699"/>
      <c r="H42" s="699"/>
      <c r="I42" s="699"/>
      <c r="J42" s="699"/>
      <c r="K42" s="699"/>
      <c r="L42" s="699"/>
      <c r="M42" s="699"/>
      <c r="N42" s="699"/>
      <c r="O42" s="147"/>
    </row>
    <row r="43" spans="1:15" x14ac:dyDescent="0.25">
      <c r="A43" s="134"/>
      <c r="B43" s="721"/>
      <c r="C43" s="699" t="s">
        <v>82</v>
      </c>
      <c r="D43" s="699"/>
      <c r="E43" s="699"/>
      <c r="F43" s="699"/>
      <c r="G43" s="699"/>
      <c r="H43" s="699"/>
      <c r="I43" s="699"/>
      <c r="J43" s="699"/>
      <c r="K43" s="699"/>
      <c r="L43" s="699"/>
      <c r="M43" s="699"/>
      <c r="N43" s="699"/>
      <c r="O43" s="219"/>
    </row>
    <row r="44" spans="1:15" x14ac:dyDescent="0.25">
      <c r="A44" s="134"/>
      <c r="B44" s="721"/>
      <c r="C44" s="699" t="s">
        <v>278</v>
      </c>
      <c r="D44" s="699"/>
      <c r="E44" s="699"/>
      <c r="F44" s="699"/>
      <c r="G44" s="699"/>
      <c r="H44" s="699"/>
      <c r="I44" s="699"/>
      <c r="J44" s="699"/>
      <c r="K44" s="699"/>
      <c r="L44" s="699"/>
      <c r="M44" s="699"/>
      <c r="N44" s="699"/>
      <c r="O44" s="147"/>
    </row>
    <row r="45" spans="1:15" x14ac:dyDescent="0.25">
      <c r="A45" s="134"/>
      <c r="B45" s="725"/>
      <c r="C45" s="702" t="s">
        <v>83</v>
      </c>
      <c r="D45" s="702"/>
      <c r="E45" s="702"/>
      <c r="F45" s="702"/>
      <c r="G45" s="702"/>
      <c r="H45" s="702"/>
      <c r="I45" s="702"/>
      <c r="J45" s="702"/>
      <c r="K45" s="702"/>
      <c r="L45" s="702"/>
      <c r="M45" s="702"/>
      <c r="N45" s="702"/>
      <c r="O45" s="147"/>
    </row>
    <row r="46" spans="1:15" x14ac:dyDescent="0.25">
      <c r="A46" s="134"/>
      <c r="B46" s="694">
        <v>1.3</v>
      </c>
      <c r="C46" s="678" t="s">
        <v>790</v>
      </c>
      <c r="D46" s="679"/>
      <c r="E46" s="679"/>
      <c r="F46" s="679"/>
      <c r="G46" s="679"/>
      <c r="H46" s="679"/>
      <c r="I46" s="679"/>
      <c r="J46" s="679"/>
      <c r="K46" s="679"/>
      <c r="L46" s="679"/>
      <c r="M46" s="679"/>
      <c r="N46" s="679"/>
      <c r="O46" s="680"/>
    </row>
    <row r="47" spans="1:15" x14ac:dyDescent="0.25">
      <c r="A47" s="134"/>
      <c r="B47" s="695"/>
      <c r="C47" s="672"/>
      <c r="D47" s="673"/>
      <c r="E47" s="673"/>
      <c r="F47" s="673"/>
      <c r="G47" s="673"/>
      <c r="H47" s="673"/>
      <c r="I47" s="673"/>
      <c r="J47" s="673"/>
      <c r="K47" s="673"/>
      <c r="L47" s="673"/>
      <c r="M47" s="673"/>
      <c r="N47" s="673"/>
      <c r="O47" s="674"/>
    </row>
    <row r="48" spans="1:15" x14ac:dyDescent="0.25">
      <c r="A48" s="134"/>
      <c r="B48" s="695"/>
      <c r="C48" s="672"/>
      <c r="D48" s="673"/>
      <c r="E48" s="673"/>
      <c r="F48" s="673"/>
      <c r="G48" s="673"/>
      <c r="H48" s="673"/>
      <c r="I48" s="673"/>
      <c r="J48" s="673"/>
      <c r="K48" s="673"/>
      <c r="L48" s="673"/>
      <c r="M48" s="673"/>
      <c r="N48" s="673"/>
      <c r="O48" s="674"/>
    </row>
    <row r="49" spans="1:15" ht="13.5" thickBot="1" x14ac:dyDescent="0.3">
      <c r="A49" s="134"/>
      <c r="B49" s="695"/>
      <c r="C49" s="675"/>
      <c r="D49" s="676"/>
      <c r="E49" s="676"/>
      <c r="F49" s="676"/>
      <c r="G49" s="676"/>
      <c r="H49" s="676"/>
      <c r="I49" s="676"/>
      <c r="J49" s="676"/>
      <c r="K49" s="676"/>
      <c r="L49" s="676"/>
      <c r="M49" s="676"/>
      <c r="N49" s="676"/>
      <c r="O49" s="677"/>
    </row>
    <row r="50" spans="1:15" x14ac:dyDescent="0.25">
      <c r="A50" s="134"/>
      <c r="B50" s="148">
        <v>2</v>
      </c>
      <c r="C50" s="710" t="s">
        <v>1119</v>
      </c>
      <c r="D50" s="697"/>
      <c r="E50" s="697"/>
      <c r="F50" s="697"/>
      <c r="G50" s="697"/>
      <c r="H50" s="697"/>
      <c r="I50" s="697"/>
      <c r="J50" s="697"/>
      <c r="K50" s="697"/>
      <c r="L50" s="697"/>
      <c r="M50" s="697"/>
      <c r="N50" s="697"/>
      <c r="O50" s="218"/>
    </row>
    <row r="51" spans="1:15" x14ac:dyDescent="0.25">
      <c r="A51" s="134"/>
      <c r="B51" s="735">
        <v>2.1</v>
      </c>
      <c r="C51" s="698" t="s">
        <v>73</v>
      </c>
      <c r="D51" s="698"/>
      <c r="E51" s="698"/>
      <c r="F51" s="698"/>
      <c r="G51" s="698"/>
      <c r="H51" s="698"/>
      <c r="I51" s="698"/>
      <c r="J51" s="698"/>
      <c r="K51" s="698"/>
      <c r="L51" s="698"/>
      <c r="M51" s="698"/>
      <c r="N51" s="698"/>
      <c r="O51" s="146"/>
    </row>
    <row r="52" spans="1:15" x14ac:dyDescent="0.25">
      <c r="A52" s="134"/>
      <c r="B52" s="736"/>
      <c r="C52" s="724" t="s">
        <v>522</v>
      </c>
      <c r="D52" s="724"/>
      <c r="E52" s="724"/>
      <c r="F52" s="724"/>
      <c r="G52" s="724"/>
      <c r="H52" s="724"/>
      <c r="I52" s="724"/>
      <c r="J52" s="724"/>
      <c r="K52" s="724"/>
      <c r="L52" s="724"/>
      <c r="M52" s="724"/>
      <c r="N52" s="724"/>
      <c r="O52" s="147"/>
    </row>
    <row r="53" spans="1:15" x14ac:dyDescent="0.25">
      <c r="A53" s="134"/>
      <c r="B53" s="736"/>
      <c r="C53" s="724" t="s">
        <v>523</v>
      </c>
      <c r="D53" s="724"/>
      <c r="E53" s="724"/>
      <c r="F53" s="724"/>
      <c r="G53" s="724"/>
      <c r="H53" s="724"/>
      <c r="I53" s="724"/>
      <c r="J53" s="724"/>
      <c r="K53" s="724"/>
      <c r="L53" s="724"/>
      <c r="M53" s="724"/>
      <c r="N53" s="724"/>
      <c r="O53" s="147"/>
    </row>
    <row r="54" spans="1:15" ht="25.5" customHeight="1" x14ac:dyDescent="0.25">
      <c r="A54" s="134"/>
      <c r="B54" s="736"/>
      <c r="C54" s="724" t="s">
        <v>84</v>
      </c>
      <c r="D54" s="724"/>
      <c r="E54" s="724"/>
      <c r="F54" s="724"/>
      <c r="G54" s="724"/>
      <c r="H54" s="724"/>
      <c r="I54" s="724"/>
      <c r="J54" s="724"/>
      <c r="K54" s="724"/>
      <c r="L54" s="724"/>
      <c r="M54" s="724"/>
      <c r="N54" s="724"/>
      <c r="O54" s="147"/>
    </row>
    <row r="55" spans="1:15" x14ac:dyDescent="0.25">
      <c r="A55" s="134"/>
      <c r="B55" s="736"/>
      <c r="C55" s="724" t="s">
        <v>85</v>
      </c>
      <c r="D55" s="724"/>
      <c r="E55" s="724"/>
      <c r="F55" s="724"/>
      <c r="G55" s="724"/>
      <c r="H55" s="724"/>
      <c r="I55" s="724"/>
      <c r="J55" s="724"/>
      <c r="K55" s="724"/>
      <c r="L55" s="724"/>
      <c r="M55" s="724"/>
      <c r="N55" s="724"/>
      <c r="O55" s="147"/>
    </row>
    <row r="56" spans="1:15" x14ac:dyDescent="0.25">
      <c r="A56" s="134"/>
      <c r="B56" s="736"/>
      <c r="C56" s="756" t="s">
        <v>1033</v>
      </c>
      <c r="D56" s="698"/>
      <c r="E56" s="698"/>
      <c r="F56" s="698"/>
      <c r="G56" s="698"/>
      <c r="H56" s="698"/>
      <c r="I56" s="698"/>
      <c r="J56" s="698"/>
      <c r="K56" s="698"/>
      <c r="L56" s="698"/>
      <c r="M56" s="698"/>
      <c r="N56" s="698"/>
      <c r="O56" s="146"/>
    </row>
    <row r="57" spans="1:15" x14ac:dyDescent="0.25">
      <c r="A57" s="134"/>
      <c r="B57" s="736"/>
      <c r="C57" s="724" t="s">
        <v>138</v>
      </c>
      <c r="D57" s="724"/>
      <c r="E57" s="724"/>
      <c r="F57" s="724"/>
      <c r="G57" s="724"/>
      <c r="H57" s="724"/>
      <c r="I57" s="724"/>
      <c r="J57" s="724"/>
      <c r="K57" s="724"/>
      <c r="L57" s="724"/>
      <c r="M57" s="724"/>
      <c r="N57" s="724"/>
      <c r="O57" s="147"/>
    </row>
    <row r="58" spans="1:15" x14ac:dyDescent="0.25">
      <c r="A58" s="134"/>
      <c r="B58" s="736"/>
      <c r="C58" s="724" t="s">
        <v>139</v>
      </c>
      <c r="D58" s="724"/>
      <c r="E58" s="724"/>
      <c r="F58" s="724"/>
      <c r="G58" s="724"/>
      <c r="H58" s="724"/>
      <c r="I58" s="724"/>
      <c r="J58" s="724"/>
      <c r="K58" s="724"/>
      <c r="L58" s="724"/>
      <c r="M58" s="724"/>
      <c r="N58" s="724"/>
      <c r="O58" s="147"/>
    </row>
    <row r="59" spans="1:15" x14ac:dyDescent="0.25">
      <c r="A59" s="134"/>
      <c r="B59" s="736"/>
      <c r="C59" s="756" t="s">
        <v>1034</v>
      </c>
      <c r="D59" s="698"/>
      <c r="E59" s="698"/>
      <c r="F59" s="698"/>
      <c r="G59" s="698"/>
      <c r="H59" s="698"/>
      <c r="I59" s="698"/>
      <c r="J59" s="698"/>
      <c r="K59" s="698"/>
      <c r="L59" s="698"/>
      <c r="M59" s="698"/>
      <c r="N59" s="698"/>
      <c r="O59" s="146"/>
    </row>
    <row r="60" spans="1:15" x14ac:dyDescent="0.25">
      <c r="A60" s="134"/>
      <c r="B60" s="736"/>
      <c r="C60" s="724" t="s">
        <v>140</v>
      </c>
      <c r="D60" s="724"/>
      <c r="E60" s="724"/>
      <c r="F60" s="724"/>
      <c r="G60" s="724"/>
      <c r="H60" s="724"/>
      <c r="I60" s="724"/>
      <c r="J60" s="724"/>
      <c r="K60" s="724"/>
      <c r="L60" s="724"/>
      <c r="M60" s="724"/>
      <c r="N60" s="724"/>
      <c r="O60" s="147"/>
    </row>
    <row r="61" spans="1:15" x14ac:dyDescent="0.25">
      <c r="A61" s="134"/>
      <c r="B61" s="736"/>
      <c r="C61" s="724" t="s">
        <v>141</v>
      </c>
      <c r="D61" s="724"/>
      <c r="E61" s="724"/>
      <c r="F61" s="724"/>
      <c r="G61" s="724"/>
      <c r="H61" s="724"/>
      <c r="I61" s="724"/>
      <c r="J61" s="724"/>
      <c r="K61" s="724"/>
      <c r="L61" s="724"/>
      <c r="M61" s="724"/>
      <c r="N61" s="724"/>
      <c r="O61" s="147"/>
    </row>
    <row r="62" spans="1:15" x14ac:dyDescent="0.25">
      <c r="A62" s="134"/>
      <c r="B62" s="736"/>
      <c r="C62" s="724" t="s">
        <v>142</v>
      </c>
      <c r="D62" s="724"/>
      <c r="E62" s="724"/>
      <c r="F62" s="724"/>
      <c r="G62" s="724"/>
      <c r="H62" s="724"/>
      <c r="I62" s="724"/>
      <c r="J62" s="724"/>
      <c r="K62" s="724"/>
      <c r="L62" s="724"/>
      <c r="M62" s="724"/>
      <c r="N62" s="724"/>
      <c r="O62" s="147"/>
    </row>
    <row r="63" spans="1:15" x14ac:dyDescent="0.25">
      <c r="A63" s="134"/>
      <c r="B63" s="736"/>
      <c r="C63" s="724" t="s">
        <v>139</v>
      </c>
      <c r="D63" s="724"/>
      <c r="E63" s="724"/>
      <c r="F63" s="724"/>
      <c r="G63" s="724"/>
      <c r="H63" s="724"/>
      <c r="I63" s="724"/>
      <c r="J63" s="724"/>
      <c r="K63" s="724"/>
      <c r="L63" s="724"/>
      <c r="M63" s="724"/>
      <c r="N63" s="724"/>
      <c r="O63" s="147"/>
    </row>
    <row r="64" spans="1:15" x14ac:dyDescent="0.25">
      <c r="A64" s="134"/>
      <c r="B64" s="736"/>
      <c r="C64" s="756" t="s">
        <v>1035</v>
      </c>
      <c r="D64" s="698"/>
      <c r="E64" s="698"/>
      <c r="F64" s="698"/>
      <c r="G64" s="698"/>
      <c r="H64" s="698"/>
      <c r="I64" s="698"/>
      <c r="J64" s="698"/>
      <c r="K64" s="698"/>
      <c r="L64" s="698"/>
      <c r="M64" s="698"/>
      <c r="N64" s="698"/>
      <c r="O64" s="146"/>
    </row>
    <row r="65" spans="1:15" x14ac:dyDescent="0.25">
      <c r="A65" s="134"/>
      <c r="B65" s="736"/>
      <c r="C65" s="724" t="s">
        <v>143</v>
      </c>
      <c r="D65" s="724"/>
      <c r="E65" s="724"/>
      <c r="F65" s="724"/>
      <c r="G65" s="724"/>
      <c r="H65" s="724"/>
      <c r="I65" s="724"/>
      <c r="J65" s="724"/>
      <c r="K65" s="724"/>
      <c r="L65" s="724"/>
      <c r="M65" s="724"/>
      <c r="N65" s="724"/>
      <c r="O65" s="147"/>
    </row>
    <row r="66" spans="1:15" x14ac:dyDescent="0.25">
      <c r="A66" s="134"/>
      <c r="B66" s="736"/>
      <c r="C66" s="724" t="s">
        <v>139</v>
      </c>
      <c r="D66" s="724"/>
      <c r="E66" s="724"/>
      <c r="F66" s="724"/>
      <c r="G66" s="724"/>
      <c r="H66" s="724"/>
      <c r="I66" s="724"/>
      <c r="J66" s="724"/>
      <c r="K66" s="724"/>
      <c r="L66" s="724"/>
      <c r="M66" s="724"/>
      <c r="N66" s="724"/>
      <c r="O66" s="147"/>
    </row>
    <row r="67" spans="1:15" x14ac:dyDescent="0.25">
      <c r="A67" s="134"/>
      <c r="B67" s="736"/>
      <c r="C67" s="756" t="s">
        <v>1036</v>
      </c>
      <c r="D67" s="698"/>
      <c r="E67" s="698"/>
      <c r="F67" s="698"/>
      <c r="G67" s="698"/>
      <c r="H67" s="698"/>
      <c r="I67" s="698"/>
      <c r="J67" s="698"/>
      <c r="K67" s="698"/>
      <c r="L67" s="698"/>
      <c r="M67" s="698"/>
      <c r="N67" s="698"/>
      <c r="O67" s="146"/>
    </row>
    <row r="68" spans="1:15" x14ac:dyDescent="0.25">
      <c r="A68" s="134"/>
      <c r="B68" s="736"/>
      <c r="C68" s="724" t="s">
        <v>144</v>
      </c>
      <c r="D68" s="724"/>
      <c r="E68" s="724"/>
      <c r="F68" s="724"/>
      <c r="G68" s="724"/>
      <c r="H68" s="724"/>
      <c r="I68" s="724"/>
      <c r="J68" s="724"/>
      <c r="K68" s="724"/>
      <c r="L68" s="724"/>
      <c r="M68" s="724"/>
      <c r="N68" s="724"/>
      <c r="O68" s="622"/>
    </row>
    <row r="69" spans="1:15" x14ac:dyDescent="0.25">
      <c r="A69" s="134"/>
      <c r="B69" s="736"/>
      <c r="C69" s="724" t="s">
        <v>145</v>
      </c>
      <c r="D69" s="724"/>
      <c r="E69" s="724"/>
      <c r="F69" s="724"/>
      <c r="G69" s="724"/>
      <c r="H69" s="724"/>
      <c r="I69" s="724"/>
      <c r="J69" s="724"/>
      <c r="K69" s="724"/>
      <c r="L69" s="724"/>
      <c r="M69" s="724"/>
      <c r="N69" s="724"/>
      <c r="O69" s="622"/>
    </row>
    <row r="70" spans="1:15" x14ac:dyDescent="0.25">
      <c r="A70" s="134"/>
      <c r="B70" s="736"/>
      <c r="C70" s="724" t="s">
        <v>146</v>
      </c>
      <c r="D70" s="724"/>
      <c r="E70" s="724"/>
      <c r="F70" s="724"/>
      <c r="G70" s="724"/>
      <c r="H70" s="724"/>
      <c r="I70" s="724"/>
      <c r="J70" s="724"/>
      <c r="K70" s="724"/>
      <c r="L70" s="724"/>
      <c r="M70" s="724"/>
      <c r="N70" s="724"/>
      <c r="O70" s="622"/>
    </row>
    <row r="71" spans="1:15" x14ac:dyDescent="0.25">
      <c r="A71" s="134"/>
      <c r="B71" s="736"/>
      <c r="C71" s="724" t="s">
        <v>139</v>
      </c>
      <c r="D71" s="724"/>
      <c r="E71" s="724"/>
      <c r="F71" s="724"/>
      <c r="G71" s="724"/>
      <c r="H71" s="724"/>
      <c r="I71" s="724"/>
      <c r="J71" s="724"/>
      <c r="K71" s="724"/>
      <c r="L71" s="724"/>
      <c r="M71" s="724"/>
      <c r="N71" s="724"/>
      <c r="O71" s="622"/>
    </row>
    <row r="72" spans="1:15" x14ac:dyDescent="0.25">
      <c r="A72" s="134"/>
      <c r="B72" s="736"/>
      <c r="C72" s="756" t="s">
        <v>1037</v>
      </c>
      <c r="D72" s="698"/>
      <c r="E72" s="698"/>
      <c r="F72" s="698"/>
      <c r="G72" s="698"/>
      <c r="H72" s="698"/>
      <c r="I72" s="698"/>
      <c r="J72" s="698"/>
      <c r="K72" s="698"/>
      <c r="L72" s="698"/>
      <c r="M72" s="698"/>
      <c r="N72" s="698"/>
      <c r="O72" s="146"/>
    </row>
    <row r="73" spans="1:15" x14ac:dyDescent="0.25">
      <c r="A73" s="134"/>
      <c r="B73" s="736"/>
      <c r="C73" s="724" t="s">
        <v>147</v>
      </c>
      <c r="D73" s="724"/>
      <c r="E73" s="724"/>
      <c r="F73" s="724"/>
      <c r="G73" s="724"/>
      <c r="H73" s="724"/>
      <c r="I73" s="724"/>
      <c r="J73" s="724"/>
      <c r="K73" s="724"/>
      <c r="L73" s="724"/>
      <c r="M73" s="724"/>
      <c r="N73" s="724"/>
      <c r="O73" s="622"/>
    </row>
    <row r="74" spans="1:15" x14ac:dyDescent="0.25">
      <c r="A74" s="134"/>
      <c r="B74" s="736"/>
      <c r="C74" s="724" t="s">
        <v>148</v>
      </c>
      <c r="D74" s="724"/>
      <c r="E74" s="724"/>
      <c r="F74" s="724"/>
      <c r="G74" s="724"/>
      <c r="H74" s="724"/>
      <c r="I74" s="724"/>
      <c r="J74" s="724"/>
      <c r="K74" s="724"/>
      <c r="L74" s="724"/>
      <c r="M74" s="724"/>
      <c r="N74" s="724"/>
      <c r="O74" s="622"/>
    </row>
    <row r="75" spans="1:15" x14ac:dyDescent="0.25">
      <c r="A75" s="134"/>
      <c r="B75" s="736"/>
      <c r="C75" s="724" t="s">
        <v>149</v>
      </c>
      <c r="D75" s="724"/>
      <c r="E75" s="724"/>
      <c r="F75" s="724"/>
      <c r="G75" s="724"/>
      <c r="H75" s="724"/>
      <c r="I75" s="724"/>
      <c r="J75" s="724"/>
      <c r="K75" s="724"/>
      <c r="L75" s="724"/>
      <c r="M75" s="724"/>
      <c r="N75" s="724"/>
      <c r="O75" s="622"/>
    </row>
    <row r="76" spans="1:15" x14ac:dyDescent="0.25">
      <c r="A76" s="134"/>
      <c r="B76" s="736"/>
      <c r="C76" s="724" t="s">
        <v>150</v>
      </c>
      <c r="D76" s="724"/>
      <c r="E76" s="724"/>
      <c r="F76" s="724"/>
      <c r="G76" s="724"/>
      <c r="H76" s="724"/>
      <c r="I76" s="724"/>
      <c r="J76" s="724"/>
      <c r="K76" s="724"/>
      <c r="L76" s="724"/>
      <c r="M76" s="724"/>
      <c r="N76" s="724"/>
      <c r="O76" s="622"/>
    </row>
    <row r="77" spans="1:15" x14ac:dyDescent="0.25">
      <c r="A77" s="134"/>
      <c r="B77" s="736"/>
      <c r="C77" s="756" t="s">
        <v>1038</v>
      </c>
      <c r="D77" s="698"/>
      <c r="E77" s="698"/>
      <c r="F77" s="698"/>
      <c r="G77" s="698"/>
      <c r="H77" s="698"/>
      <c r="I77" s="698"/>
      <c r="J77" s="698"/>
      <c r="K77" s="698"/>
      <c r="L77" s="698"/>
      <c r="M77" s="698"/>
      <c r="N77" s="698"/>
      <c r="O77" s="146"/>
    </row>
    <row r="78" spans="1:15" x14ac:dyDescent="0.25">
      <c r="A78" s="134"/>
      <c r="B78" s="736"/>
      <c r="C78" s="724" t="s">
        <v>151</v>
      </c>
      <c r="D78" s="724"/>
      <c r="E78" s="724"/>
      <c r="F78" s="724"/>
      <c r="G78" s="724"/>
      <c r="H78" s="724"/>
      <c r="I78" s="724"/>
      <c r="J78" s="724"/>
      <c r="K78" s="724"/>
      <c r="L78" s="724"/>
      <c r="M78" s="724"/>
      <c r="N78" s="724"/>
      <c r="O78" s="622"/>
    </row>
    <row r="79" spans="1:15" x14ac:dyDescent="0.25">
      <c r="A79" s="134"/>
      <c r="B79" s="736"/>
      <c r="C79" s="724" t="s">
        <v>152</v>
      </c>
      <c r="D79" s="724"/>
      <c r="E79" s="724"/>
      <c r="F79" s="724"/>
      <c r="G79" s="724"/>
      <c r="H79" s="724"/>
      <c r="I79" s="724"/>
      <c r="J79" s="724"/>
      <c r="K79" s="724"/>
      <c r="L79" s="724"/>
      <c r="M79" s="724"/>
      <c r="N79" s="724"/>
      <c r="O79" s="622"/>
    </row>
    <row r="80" spans="1:15" x14ac:dyDescent="0.25">
      <c r="A80" s="134"/>
      <c r="B80" s="737"/>
      <c r="C80" s="724" t="s">
        <v>153</v>
      </c>
      <c r="D80" s="724"/>
      <c r="E80" s="724"/>
      <c r="F80" s="724"/>
      <c r="G80" s="724"/>
      <c r="H80" s="724"/>
      <c r="I80" s="724"/>
      <c r="J80" s="724"/>
      <c r="K80" s="724"/>
      <c r="L80" s="724"/>
      <c r="M80" s="724"/>
      <c r="N80" s="724"/>
      <c r="O80" s="622"/>
    </row>
    <row r="81" spans="1:15" x14ac:dyDescent="0.25">
      <c r="A81" s="134"/>
      <c r="B81" s="735">
        <v>2.2000000000000002</v>
      </c>
      <c r="C81" s="698" t="s">
        <v>524</v>
      </c>
      <c r="D81" s="698"/>
      <c r="E81" s="698"/>
      <c r="F81" s="698"/>
      <c r="G81" s="698"/>
      <c r="H81" s="698"/>
      <c r="I81" s="698"/>
      <c r="J81" s="698"/>
      <c r="K81" s="698"/>
      <c r="L81" s="698"/>
      <c r="M81" s="698"/>
      <c r="N81" s="698"/>
      <c r="O81" s="146"/>
    </row>
    <row r="82" spans="1:15" x14ac:dyDescent="0.25">
      <c r="A82" s="134"/>
      <c r="B82" s="736"/>
      <c r="C82" s="724" t="s">
        <v>86</v>
      </c>
      <c r="D82" s="724"/>
      <c r="E82" s="724"/>
      <c r="F82" s="724"/>
      <c r="G82" s="724"/>
      <c r="H82" s="724"/>
      <c r="I82" s="724"/>
      <c r="J82" s="724"/>
      <c r="K82" s="724"/>
      <c r="L82" s="724"/>
      <c r="M82" s="724"/>
      <c r="N82" s="724"/>
      <c r="O82" s="147"/>
    </row>
    <row r="83" spans="1:15" x14ac:dyDescent="0.25">
      <c r="A83" s="134"/>
      <c r="B83" s="736"/>
      <c r="C83" s="739" t="s">
        <v>738</v>
      </c>
      <c r="D83" s="738"/>
      <c r="E83" s="738"/>
      <c r="F83" s="738"/>
      <c r="G83" s="738"/>
      <c r="H83" s="738"/>
      <c r="I83" s="738"/>
      <c r="J83" s="738"/>
      <c r="K83" s="738"/>
      <c r="L83" s="738"/>
      <c r="M83" s="738"/>
      <c r="N83" s="738"/>
      <c r="O83" s="219"/>
    </row>
    <row r="84" spans="1:15" x14ac:dyDescent="0.25">
      <c r="A84" s="134"/>
      <c r="B84" s="706"/>
      <c r="C84" s="750" t="s">
        <v>716</v>
      </c>
      <c r="D84" s="751"/>
      <c r="E84" s="751"/>
      <c r="F84" s="751"/>
      <c r="G84" s="751"/>
      <c r="H84" s="751"/>
      <c r="I84" s="751"/>
      <c r="J84" s="751"/>
      <c r="K84" s="751"/>
      <c r="L84" s="751"/>
      <c r="M84" s="751"/>
      <c r="N84" s="751"/>
      <c r="O84" s="752"/>
    </row>
    <row r="85" spans="1:15" x14ac:dyDescent="0.25">
      <c r="A85" s="134"/>
      <c r="B85" s="706"/>
      <c r="C85" s="681"/>
      <c r="D85" s="682"/>
      <c r="E85" s="682"/>
      <c r="F85" s="682"/>
      <c r="G85" s="682"/>
      <c r="H85" s="682"/>
      <c r="I85" s="682"/>
      <c r="J85" s="682"/>
      <c r="K85" s="682"/>
      <c r="L85" s="682"/>
      <c r="M85" s="682"/>
      <c r="N85" s="682"/>
      <c r="O85" s="683"/>
    </row>
    <row r="86" spans="1:15" x14ac:dyDescent="0.25">
      <c r="A86" s="134"/>
      <c r="B86" s="706"/>
      <c r="C86" s="681"/>
      <c r="D86" s="682"/>
      <c r="E86" s="682"/>
      <c r="F86" s="682"/>
      <c r="G86" s="682"/>
      <c r="H86" s="682"/>
      <c r="I86" s="682"/>
      <c r="J86" s="682"/>
      <c r="K86" s="682"/>
      <c r="L86" s="682"/>
      <c r="M86" s="682"/>
      <c r="N86" s="682"/>
      <c r="O86" s="683"/>
    </row>
    <row r="87" spans="1:15" x14ac:dyDescent="0.25">
      <c r="A87" s="134"/>
      <c r="B87" s="706"/>
      <c r="C87" s="758"/>
      <c r="D87" s="759"/>
      <c r="E87" s="759"/>
      <c r="F87" s="759"/>
      <c r="G87" s="759"/>
      <c r="H87" s="759"/>
      <c r="I87" s="759"/>
      <c r="J87" s="759"/>
      <c r="K87" s="759"/>
      <c r="L87" s="759"/>
      <c r="M87" s="759"/>
      <c r="N87" s="759"/>
      <c r="O87" s="760"/>
    </row>
    <row r="88" spans="1:15" x14ac:dyDescent="0.25">
      <c r="A88" s="134"/>
      <c r="B88" s="736"/>
      <c r="C88" s="768" t="s">
        <v>74</v>
      </c>
      <c r="D88" s="768"/>
      <c r="E88" s="768"/>
      <c r="F88" s="768"/>
      <c r="G88" s="768"/>
      <c r="H88" s="768"/>
      <c r="I88" s="768"/>
      <c r="J88" s="768"/>
      <c r="K88" s="768"/>
      <c r="L88" s="768"/>
      <c r="M88" s="768"/>
      <c r="N88" s="768"/>
      <c r="O88" s="147"/>
    </row>
    <row r="89" spans="1:15" x14ac:dyDescent="0.25">
      <c r="A89" s="134"/>
      <c r="B89" s="736"/>
      <c r="C89" s="724" t="s">
        <v>739</v>
      </c>
      <c r="D89" s="724"/>
      <c r="E89" s="724"/>
      <c r="F89" s="724"/>
      <c r="G89" s="724"/>
      <c r="H89" s="724"/>
      <c r="I89" s="724"/>
      <c r="J89" s="724"/>
      <c r="K89" s="724"/>
      <c r="L89" s="724"/>
      <c r="M89" s="724"/>
      <c r="N89" s="724"/>
      <c r="O89" s="147"/>
    </row>
    <row r="90" spans="1:15" x14ac:dyDescent="0.25">
      <c r="A90" s="134"/>
      <c r="B90" s="736"/>
      <c r="C90" s="724" t="s">
        <v>87</v>
      </c>
      <c r="D90" s="724"/>
      <c r="E90" s="724"/>
      <c r="F90" s="724"/>
      <c r="G90" s="724"/>
      <c r="H90" s="724"/>
      <c r="I90" s="724"/>
      <c r="J90" s="724"/>
      <c r="K90" s="724"/>
      <c r="L90" s="724"/>
      <c r="M90" s="724"/>
      <c r="N90" s="724"/>
      <c r="O90" s="147"/>
    </row>
    <row r="91" spans="1:15" x14ac:dyDescent="0.25">
      <c r="A91" s="134"/>
      <c r="B91" s="736"/>
      <c r="C91" s="724" t="s">
        <v>75</v>
      </c>
      <c r="D91" s="724"/>
      <c r="E91" s="724"/>
      <c r="F91" s="724"/>
      <c r="G91" s="724"/>
      <c r="H91" s="724"/>
      <c r="I91" s="724"/>
      <c r="J91" s="724"/>
      <c r="K91" s="724"/>
      <c r="L91" s="724"/>
      <c r="M91" s="724"/>
      <c r="N91" s="724"/>
      <c r="O91" s="147"/>
    </row>
    <row r="92" spans="1:15" x14ac:dyDescent="0.25">
      <c r="A92" s="134"/>
      <c r="B92" s="736"/>
      <c r="C92" s="724" t="s">
        <v>76</v>
      </c>
      <c r="D92" s="724"/>
      <c r="E92" s="724"/>
      <c r="F92" s="724"/>
      <c r="G92" s="724"/>
      <c r="H92" s="724"/>
      <c r="I92" s="724"/>
      <c r="J92" s="724"/>
      <c r="K92" s="724"/>
      <c r="L92" s="724"/>
      <c r="M92" s="724"/>
      <c r="N92" s="724"/>
      <c r="O92" s="147"/>
    </row>
    <row r="93" spans="1:15" x14ac:dyDescent="0.25">
      <c r="A93" s="134"/>
      <c r="B93" s="737"/>
      <c r="C93" s="738" t="s">
        <v>88</v>
      </c>
      <c r="D93" s="738"/>
      <c r="E93" s="738"/>
      <c r="F93" s="738"/>
      <c r="G93" s="738"/>
      <c r="H93" s="738"/>
      <c r="I93" s="738"/>
      <c r="J93" s="738"/>
      <c r="K93" s="738"/>
      <c r="L93" s="738"/>
      <c r="M93" s="738"/>
      <c r="N93" s="738"/>
      <c r="O93" s="147"/>
    </row>
    <row r="94" spans="1:15" x14ac:dyDescent="0.25">
      <c r="A94" s="134"/>
      <c r="B94" s="705">
        <v>2.2999999999999998</v>
      </c>
      <c r="C94" s="711" t="s">
        <v>791</v>
      </c>
      <c r="D94" s="712"/>
      <c r="E94" s="712"/>
      <c r="F94" s="712"/>
      <c r="G94" s="712"/>
      <c r="H94" s="712"/>
      <c r="I94" s="712"/>
      <c r="J94" s="712"/>
      <c r="K94" s="712"/>
      <c r="L94" s="712"/>
      <c r="M94" s="712"/>
      <c r="N94" s="712"/>
      <c r="O94" s="713"/>
    </row>
    <row r="95" spans="1:15" x14ac:dyDescent="0.25">
      <c r="A95" s="134"/>
      <c r="B95" s="706"/>
      <c r="C95" s="681"/>
      <c r="D95" s="682"/>
      <c r="E95" s="682"/>
      <c r="F95" s="682"/>
      <c r="G95" s="682"/>
      <c r="H95" s="682"/>
      <c r="I95" s="682"/>
      <c r="J95" s="682"/>
      <c r="K95" s="682"/>
      <c r="L95" s="682"/>
      <c r="M95" s="682"/>
      <c r="N95" s="682"/>
      <c r="O95" s="683"/>
    </row>
    <row r="96" spans="1:15" x14ac:dyDescent="0.25">
      <c r="A96" s="134"/>
      <c r="B96" s="706"/>
      <c r="C96" s="681"/>
      <c r="D96" s="682"/>
      <c r="E96" s="682"/>
      <c r="F96" s="682"/>
      <c r="G96" s="682"/>
      <c r="H96" s="682"/>
      <c r="I96" s="682"/>
      <c r="J96" s="682"/>
      <c r="K96" s="682"/>
      <c r="L96" s="682"/>
      <c r="M96" s="682"/>
      <c r="N96" s="682"/>
      <c r="O96" s="683"/>
    </row>
    <row r="97" spans="1:15" ht="13.5" thickBot="1" x14ac:dyDescent="0.3">
      <c r="A97" s="134"/>
      <c r="B97" s="707"/>
      <c r="C97" s="684"/>
      <c r="D97" s="685"/>
      <c r="E97" s="685"/>
      <c r="F97" s="685"/>
      <c r="G97" s="685"/>
      <c r="H97" s="685"/>
      <c r="I97" s="685"/>
      <c r="J97" s="685"/>
      <c r="K97" s="685"/>
      <c r="L97" s="685"/>
      <c r="M97" s="685"/>
      <c r="N97" s="685"/>
      <c r="O97" s="686"/>
    </row>
    <row r="98" spans="1:15" ht="25.5" customHeight="1" x14ac:dyDescent="0.25">
      <c r="A98" s="134"/>
      <c r="B98" s="145">
        <v>3</v>
      </c>
      <c r="C98" s="692" t="s">
        <v>525</v>
      </c>
      <c r="D98" s="692"/>
      <c r="E98" s="692"/>
      <c r="F98" s="692"/>
      <c r="G98" s="692"/>
      <c r="H98" s="692"/>
      <c r="I98" s="692"/>
      <c r="J98" s="692"/>
      <c r="K98" s="692"/>
      <c r="L98" s="692"/>
      <c r="M98" s="692"/>
      <c r="N98" s="692"/>
      <c r="O98" s="218"/>
    </row>
    <row r="99" spans="1:15" x14ac:dyDescent="0.25">
      <c r="A99" s="134"/>
      <c r="B99" s="149">
        <v>3.1</v>
      </c>
      <c r="C99" s="770" t="s">
        <v>612</v>
      </c>
      <c r="D99" s="771"/>
      <c r="E99" s="771"/>
      <c r="F99" s="771"/>
      <c r="G99" s="771"/>
      <c r="H99" s="771"/>
      <c r="I99" s="771"/>
      <c r="J99" s="771"/>
      <c r="K99" s="771"/>
      <c r="L99" s="771"/>
      <c r="M99" s="771"/>
      <c r="N99" s="772"/>
      <c r="O99" s="150"/>
    </row>
    <row r="100" spans="1:15" x14ac:dyDescent="0.25">
      <c r="A100" s="134"/>
      <c r="B100" s="720">
        <v>3.2</v>
      </c>
      <c r="C100" s="693" t="s">
        <v>89</v>
      </c>
      <c r="D100" s="693"/>
      <c r="E100" s="693"/>
      <c r="F100" s="693"/>
      <c r="G100" s="693"/>
      <c r="H100" s="693"/>
      <c r="I100" s="693"/>
      <c r="J100" s="693"/>
      <c r="K100" s="693"/>
      <c r="L100" s="693"/>
      <c r="M100" s="693"/>
      <c r="N100" s="693"/>
      <c r="O100" s="146"/>
    </row>
    <row r="101" spans="1:15" x14ac:dyDescent="0.25">
      <c r="A101" s="134"/>
      <c r="B101" s="721"/>
      <c r="C101" s="699" t="s">
        <v>77</v>
      </c>
      <c r="D101" s="699"/>
      <c r="E101" s="699"/>
      <c r="F101" s="699"/>
      <c r="G101" s="699"/>
      <c r="H101" s="699"/>
      <c r="I101" s="699"/>
      <c r="J101" s="699"/>
      <c r="K101" s="699"/>
      <c r="L101" s="699"/>
      <c r="M101" s="699"/>
      <c r="N101" s="699"/>
      <c r="O101" s="147"/>
    </row>
    <row r="102" spans="1:15" x14ac:dyDescent="0.25">
      <c r="A102" s="134"/>
      <c r="B102" s="721"/>
      <c r="C102" s="699" t="s">
        <v>90</v>
      </c>
      <c r="D102" s="699"/>
      <c r="E102" s="699"/>
      <c r="F102" s="699"/>
      <c r="G102" s="699"/>
      <c r="H102" s="699"/>
      <c r="I102" s="699"/>
      <c r="J102" s="699"/>
      <c r="K102" s="699"/>
      <c r="L102" s="699"/>
      <c r="M102" s="699"/>
      <c r="N102" s="699"/>
      <c r="O102" s="219"/>
    </row>
    <row r="103" spans="1:15" x14ac:dyDescent="0.25">
      <c r="A103" s="134"/>
      <c r="B103" s="721"/>
      <c r="C103" s="763" t="s">
        <v>624</v>
      </c>
      <c r="D103" s="763"/>
      <c r="E103" s="763"/>
      <c r="F103" s="763"/>
      <c r="G103" s="763"/>
      <c r="H103" s="763"/>
      <c r="I103" s="763"/>
      <c r="J103" s="763"/>
      <c r="K103" s="763"/>
      <c r="L103" s="763"/>
      <c r="M103" s="763"/>
      <c r="N103" s="763"/>
      <c r="O103" s="147"/>
    </row>
    <row r="104" spans="1:15" x14ac:dyDescent="0.25">
      <c r="A104" s="134"/>
      <c r="B104" s="721"/>
      <c r="C104" s="764" t="s">
        <v>677</v>
      </c>
      <c r="D104" s="764"/>
      <c r="E104" s="764"/>
      <c r="F104" s="764"/>
      <c r="G104" s="764"/>
      <c r="H104" s="764"/>
      <c r="I104" s="764"/>
      <c r="J104" s="764"/>
      <c r="K104" s="764"/>
      <c r="L104" s="764"/>
      <c r="M104" s="764"/>
      <c r="N104" s="764"/>
      <c r="O104" s="219"/>
    </row>
    <row r="105" spans="1:15" x14ac:dyDescent="0.25">
      <c r="A105" s="134"/>
      <c r="B105" s="695"/>
      <c r="C105" s="717" t="s">
        <v>717</v>
      </c>
      <c r="D105" s="718"/>
      <c r="E105" s="718"/>
      <c r="F105" s="718"/>
      <c r="G105" s="718"/>
      <c r="H105" s="718"/>
      <c r="I105" s="718"/>
      <c r="J105" s="718"/>
      <c r="K105" s="718"/>
      <c r="L105" s="718"/>
      <c r="M105" s="718"/>
      <c r="N105" s="718"/>
      <c r="O105" s="719"/>
    </row>
    <row r="106" spans="1:15" x14ac:dyDescent="0.25">
      <c r="A106" s="134"/>
      <c r="B106" s="695"/>
      <c r="C106" s="672"/>
      <c r="D106" s="673"/>
      <c r="E106" s="673"/>
      <c r="F106" s="673"/>
      <c r="G106" s="673"/>
      <c r="H106" s="673"/>
      <c r="I106" s="673"/>
      <c r="J106" s="673"/>
      <c r="K106" s="673"/>
      <c r="L106" s="673"/>
      <c r="M106" s="673"/>
      <c r="N106" s="673"/>
      <c r="O106" s="674"/>
    </row>
    <row r="107" spans="1:15" x14ac:dyDescent="0.25">
      <c r="A107" s="134"/>
      <c r="B107" s="695"/>
      <c r="C107" s="672"/>
      <c r="D107" s="673"/>
      <c r="E107" s="673"/>
      <c r="F107" s="673"/>
      <c r="G107" s="673"/>
      <c r="H107" s="673"/>
      <c r="I107" s="673"/>
      <c r="J107" s="673"/>
      <c r="K107" s="673"/>
      <c r="L107" s="673"/>
      <c r="M107" s="673"/>
      <c r="N107" s="673"/>
      <c r="O107" s="674"/>
    </row>
    <row r="108" spans="1:15" ht="13.5" thickBot="1" x14ac:dyDescent="0.3">
      <c r="A108" s="134"/>
      <c r="B108" s="695"/>
      <c r="C108" s="675"/>
      <c r="D108" s="676"/>
      <c r="E108" s="676"/>
      <c r="F108" s="676"/>
      <c r="G108" s="676"/>
      <c r="H108" s="676"/>
      <c r="I108" s="676"/>
      <c r="J108" s="676"/>
      <c r="K108" s="676"/>
      <c r="L108" s="676"/>
      <c r="M108" s="676"/>
      <c r="N108" s="676"/>
      <c r="O108" s="677"/>
    </row>
    <row r="109" spans="1:15" ht="25.5" customHeight="1" x14ac:dyDescent="0.25">
      <c r="A109" s="134"/>
      <c r="B109" s="148">
        <v>4</v>
      </c>
      <c r="C109" s="710" t="s">
        <v>1120</v>
      </c>
      <c r="D109" s="697"/>
      <c r="E109" s="697"/>
      <c r="F109" s="697"/>
      <c r="G109" s="697"/>
      <c r="H109" s="697"/>
      <c r="I109" s="697"/>
      <c r="J109" s="697"/>
      <c r="K109" s="697"/>
      <c r="L109" s="697"/>
      <c r="M109" s="697"/>
      <c r="N109" s="697"/>
      <c r="O109" s="218"/>
    </row>
    <row r="110" spans="1:15" x14ac:dyDescent="0.25">
      <c r="A110" s="134"/>
      <c r="B110" s="735">
        <v>4.0999999999999996</v>
      </c>
      <c r="C110" s="698" t="s">
        <v>78</v>
      </c>
      <c r="D110" s="698"/>
      <c r="E110" s="698"/>
      <c r="F110" s="698"/>
      <c r="G110" s="698"/>
      <c r="H110" s="698"/>
      <c r="I110" s="698"/>
      <c r="J110" s="698"/>
      <c r="K110" s="698"/>
      <c r="L110" s="698"/>
      <c r="M110" s="698"/>
      <c r="N110" s="698"/>
      <c r="O110" s="146"/>
    </row>
    <row r="111" spans="1:15" x14ac:dyDescent="0.25">
      <c r="A111" s="134"/>
      <c r="B111" s="736"/>
      <c r="C111" s="724" t="s">
        <v>91</v>
      </c>
      <c r="D111" s="724"/>
      <c r="E111" s="724"/>
      <c r="F111" s="724"/>
      <c r="G111" s="724"/>
      <c r="H111" s="724"/>
      <c r="I111" s="724"/>
      <c r="J111" s="724"/>
      <c r="K111" s="724"/>
      <c r="L111" s="724"/>
      <c r="M111" s="724"/>
      <c r="N111" s="724"/>
      <c r="O111" s="147"/>
    </row>
    <row r="112" spans="1:15" x14ac:dyDescent="0.25">
      <c r="A112" s="134"/>
      <c r="B112" s="736"/>
      <c r="C112" s="724" t="s">
        <v>92</v>
      </c>
      <c r="D112" s="724"/>
      <c r="E112" s="724"/>
      <c r="F112" s="724"/>
      <c r="G112" s="724"/>
      <c r="H112" s="724"/>
      <c r="I112" s="724"/>
      <c r="J112" s="724"/>
      <c r="K112" s="724"/>
      <c r="L112" s="724"/>
      <c r="M112" s="724"/>
      <c r="N112" s="724"/>
      <c r="O112" s="147"/>
    </row>
    <row r="113" spans="1:15" x14ac:dyDescent="0.25">
      <c r="A113" s="134"/>
      <c r="B113" s="736"/>
      <c r="C113" s="698" t="s">
        <v>613</v>
      </c>
      <c r="D113" s="698"/>
      <c r="E113" s="698"/>
      <c r="F113" s="698"/>
      <c r="G113" s="698"/>
      <c r="H113" s="698"/>
      <c r="I113" s="698"/>
      <c r="J113" s="698"/>
      <c r="K113" s="698"/>
      <c r="L113" s="698"/>
      <c r="M113" s="698"/>
      <c r="N113" s="698"/>
      <c r="O113" s="146"/>
    </row>
    <row r="114" spans="1:15" x14ac:dyDescent="0.25">
      <c r="A114" s="134"/>
      <c r="B114" s="736"/>
      <c r="C114" s="724" t="s">
        <v>154</v>
      </c>
      <c r="D114" s="724"/>
      <c r="E114" s="724"/>
      <c r="F114" s="724"/>
      <c r="G114" s="724"/>
      <c r="H114" s="724"/>
      <c r="I114" s="724"/>
      <c r="J114" s="724"/>
      <c r="K114" s="724"/>
      <c r="L114" s="724"/>
      <c r="M114" s="724"/>
      <c r="N114" s="724"/>
      <c r="O114" s="147"/>
    </row>
    <row r="115" spans="1:15" x14ac:dyDescent="0.25">
      <c r="A115" s="134"/>
      <c r="B115" s="736"/>
      <c r="C115" s="724" t="s">
        <v>155</v>
      </c>
      <c r="D115" s="724"/>
      <c r="E115" s="724"/>
      <c r="F115" s="724"/>
      <c r="G115" s="724"/>
      <c r="H115" s="724"/>
      <c r="I115" s="724"/>
      <c r="J115" s="724"/>
      <c r="K115" s="724"/>
      <c r="L115" s="724"/>
      <c r="M115" s="724"/>
      <c r="N115" s="724"/>
      <c r="O115" s="147"/>
    </row>
    <row r="116" spans="1:15" x14ac:dyDescent="0.25">
      <c r="A116" s="134"/>
      <c r="B116" s="736"/>
      <c r="C116" s="724" t="s">
        <v>156</v>
      </c>
      <c r="D116" s="724"/>
      <c r="E116" s="724"/>
      <c r="F116" s="724"/>
      <c r="G116" s="724"/>
      <c r="H116" s="724"/>
      <c r="I116" s="724"/>
      <c r="J116" s="724"/>
      <c r="K116" s="724"/>
      <c r="L116" s="724"/>
      <c r="M116" s="724"/>
      <c r="N116" s="724"/>
      <c r="O116" s="147"/>
    </row>
    <row r="117" spans="1:15" x14ac:dyDescent="0.25">
      <c r="A117" s="134"/>
      <c r="B117" s="736"/>
      <c r="C117" s="724" t="s">
        <v>157</v>
      </c>
      <c r="D117" s="724"/>
      <c r="E117" s="724"/>
      <c r="F117" s="724"/>
      <c r="G117" s="724"/>
      <c r="H117" s="724"/>
      <c r="I117" s="724"/>
      <c r="J117" s="724"/>
      <c r="K117" s="724"/>
      <c r="L117" s="724"/>
      <c r="M117" s="724"/>
      <c r="N117" s="724"/>
      <c r="O117" s="147"/>
    </row>
    <row r="118" spans="1:15" x14ac:dyDescent="0.25">
      <c r="A118" s="134"/>
      <c r="B118" s="736"/>
      <c r="C118" s="724" t="s">
        <v>158</v>
      </c>
      <c r="D118" s="724"/>
      <c r="E118" s="724"/>
      <c r="F118" s="724"/>
      <c r="G118" s="724"/>
      <c r="H118" s="724"/>
      <c r="I118" s="724"/>
      <c r="J118" s="724"/>
      <c r="K118" s="724"/>
      <c r="L118" s="724"/>
      <c r="M118" s="724"/>
      <c r="N118" s="724"/>
      <c r="O118" s="147"/>
    </row>
    <row r="119" spans="1:15" x14ac:dyDescent="0.25">
      <c r="A119" s="134"/>
      <c r="B119" s="736"/>
      <c r="C119" s="698" t="s">
        <v>614</v>
      </c>
      <c r="D119" s="698"/>
      <c r="E119" s="698"/>
      <c r="F119" s="698"/>
      <c r="G119" s="698"/>
      <c r="H119" s="698"/>
      <c r="I119" s="698"/>
      <c r="J119" s="698"/>
      <c r="K119" s="698"/>
      <c r="L119" s="698"/>
      <c r="M119" s="698"/>
      <c r="N119" s="698"/>
      <c r="O119" s="146"/>
    </row>
    <row r="120" spans="1:15" x14ac:dyDescent="0.25">
      <c r="A120" s="134"/>
      <c r="B120" s="736"/>
      <c r="C120" s="724" t="s">
        <v>159</v>
      </c>
      <c r="D120" s="724"/>
      <c r="E120" s="724"/>
      <c r="F120" s="724"/>
      <c r="G120" s="724"/>
      <c r="H120" s="724"/>
      <c r="I120" s="724"/>
      <c r="J120" s="724"/>
      <c r="K120" s="724"/>
      <c r="L120" s="724"/>
      <c r="M120" s="724"/>
      <c r="N120" s="724"/>
      <c r="O120" s="147"/>
    </row>
    <row r="121" spans="1:15" x14ac:dyDescent="0.25">
      <c r="A121" s="134"/>
      <c r="B121" s="736"/>
      <c r="C121" s="724" t="s">
        <v>160</v>
      </c>
      <c r="D121" s="724"/>
      <c r="E121" s="724"/>
      <c r="F121" s="724"/>
      <c r="G121" s="724"/>
      <c r="H121" s="724"/>
      <c r="I121" s="724"/>
      <c r="J121" s="724"/>
      <c r="K121" s="724"/>
      <c r="L121" s="724"/>
      <c r="M121" s="724"/>
      <c r="N121" s="724"/>
      <c r="O121" s="147"/>
    </row>
    <row r="122" spans="1:15" x14ac:dyDescent="0.25">
      <c r="A122" s="134"/>
      <c r="B122" s="736"/>
      <c r="C122" s="724" t="s">
        <v>161</v>
      </c>
      <c r="D122" s="724"/>
      <c r="E122" s="724"/>
      <c r="F122" s="724"/>
      <c r="G122" s="724"/>
      <c r="H122" s="724"/>
      <c r="I122" s="724"/>
      <c r="J122" s="724"/>
      <c r="K122" s="724"/>
      <c r="L122" s="724"/>
      <c r="M122" s="724"/>
      <c r="N122" s="724"/>
      <c r="O122" s="147"/>
    </row>
    <row r="123" spans="1:15" x14ac:dyDescent="0.25">
      <c r="A123" s="134"/>
      <c r="B123" s="736"/>
      <c r="C123" s="724" t="s">
        <v>162</v>
      </c>
      <c r="D123" s="724"/>
      <c r="E123" s="724"/>
      <c r="F123" s="724"/>
      <c r="G123" s="724"/>
      <c r="H123" s="724"/>
      <c r="I123" s="724"/>
      <c r="J123" s="724"/>
      <c r="K123" s="724"/>
      <c r="L123" s="724"/>
      <c r="M123" s="724"/>
      <c r="N123" s="724"/>
      <c r="O123" s="147"/>
    </row>
    <row r="124" spans="1:15" x14ac:dyDescent="0.25">
      <c r="A124" s="134"/>
      <c r="B124" s="736"/>
      <c r="C124" s="724" t="s">
        <v>163</v>
      </c>
      <c r="D124" s="724"/>
      <c r="E124" s="724"/>
      <c r="F124" s="724"/>
      <c r="G124" s="724"/>
      <c r="H124" s="724"/>
      <c r="I124" s="724"/>
      <c r="J124" s="724"/>
      <c r="K124" s="724"/>
      <c r="L124" s="724"/>
      <c r="M124" s="724"/>
      <c r="N124" s="724"/>
      <c r="O124" s="147"/>
    </row>
    <row r="125" spans="1:15" x14ac:dyDescent="0.25">
      <c r="A125" s="134"/>
      <c r="B125" s="736"/>
      <c r="C125" s="698" t="s">
        <v>615</v>
      </c>
      <c r="D125" s="698"/>
      <c r="E125" s="698"/>
      <c r="F125" s="698"/>
      <c r="G125" s="698"/>
      <c r="H125" s="698"/>
      <c r="I125" s="698"/>
      <c r="J125" s="698"/>
      <c r="K125" s="698"/>
      <c r="L125" s="698"/>
      <c r="M125" s="698"/>
      <c r="N125" s="698"/>
      <c r="O125" s="146"/>
    </row>
    <row r="126" spans="1:15" x14ac:dyDescent="0.25">
      <c r="A126" s="134"/>
      <c r="B126" s="736"/>
      <c r="C126" s="724" t="s">
        <v>164</v>
      </c>
      <c r="D126" s="724"/>
      <c r="E126" s="724"/>
      <c r="F126" s="724"/>
      <c r="G126" s="724"/>
      <c r="H126" s="724"/>
      <c r="I126" s="724"/>
      <c r="J126" s="724"/>
      <c r="K126" s="724"/>
      <c r="L126" s="724"/>
      <c r="M126" s="724"/>
      <c r="N126" s="724"/>
      <c r="O126" s="147"/>
    </row>
    <row r="127" spans="1:15" x14ac:dyDescent="0.25">
      <c r="A127" s="134"/>
      <c r="B127" s="736"/>
      <c r="C127" s="724" t="s">
        <v>165</v>
      </c>
      <c r="D127" s="724"/>
      <c r="E127" s="724"/>
      <c r="F127" s="724"/>
      <c r="G127" s="724"/>
      <c r="H127" s="724"/>
      <c r="I127" s="724"/>
      <c r="J127" s="724"/>
      <c r="K127" s="724"/>
      <c r="L127" s="724"/>
      <c r="M127" s="724"/>
      <c r="N127" s="724"/>
      <c r="O127" s="147"/>
    </row>
    <row r="128" spans="1:15" x14ac:dyDescent="0.25">
      <c r="A128" s="134"/>
      <c r="B128" s="736"/>
      <c r="C128" s="724" t="s">
        <v>166</v>
      </c>
      <c r="D128" s="724"/>
      <c r="E128" s="724"/>
      <c r="F128" s="724"/>
      <c r="G128" s="724"/>
      <c r="H128" s="724"/>
      <c r="I128" s="724"/>
      <c r="J128" s="724"/>
      <c r="K128" s="724"/>
      <c r="L128" s="724"/>
      <c r="M128" s="724"/>
      <c r="N128" s="724"/>
      <c r="O128" s="147"/>
    </row>
    <row r="129" spans="1:15" x14ac:dyDescent="0.25">
      <c r="A129" s="134"/>
      <c r="B129" s="736"/>
      <c r="C129" s="724" t="s">
        <v>167</v>
      </c>
      <c r="D129" s="724"/>
      <c r="E129" s="724"/>
      <c r="F129" s="724"/>
      <c r="G129" s="724"/>
      <c r="H129" s="724"/>
      <c r="I129" s="724"/>
      <c r="J129" s="724"/>
      <c r="K129" s="724"/>
      <c r="L129" s="724"/>
      <c r="M129" s="724"/>
      <c r="N129" s="724"/>
      <c r="O129" s="147"/>
    </row>
    <row r="130" spans="1:15" x14ac:dyDescent="0.25">
      <c r="A130" s="134"/>
      <c r="B130" s="736"/>
      <c r="C130" s="698" t="s">
        <v>616</v>
      </c>
      <c r="D130" s="698"/>
      <c r="E130" s="698"/>
      <c r="F130" s="698"/>
      <c r="G130" s="698"/>
      <c r="H130" s="698"/>
      <c r="I130" s="698"/>
      <c r="J130" s="698"/>
      <c r="K130" s="698"/>
      <c r="L130" s="698"/>
      <c r="M130" s="698"/>
      <c r="N130" s="698"/>
      <c r="O130" s="146"/>
    </row>
    <row r="131" spans="1:15" x14ac:dyDescent="0.25">
      <c r="A131" s="134"/>
      <c r="B131" s="736"/>
      <c r="C131" s="724" t="s">
        <v>168</v>
      </c>
      <c r="D131" s="724"/>
      <c r="E131" s="724"/>
      <c r="F131" s="724"/>
      <c r="G131" s="724"/>
      <c r="H131" s="724"/>
      <c r="I131" s="724"/>
      <c r="J131" s="724"/>
      <c r="K131" s="724"/>
      <c r="L131" s="724"/>
      <c r="M131" s="724"/>
      <c r="N131" s="724"/>
      <c r="O131" s="147"/>
    </row>
    <row r="132" spans="1:15" x14ac:dyDescent="0.25">
      <c r="A132" s="134"/>
      <c r="B132" s="736"/>
      <c r="C132" s="724" t="s">
        <v>169</v>
      </c>
      <c r="D132" s="724"/>
      <c r="E132" s="724"/>
      <c r="F132" s="724"/>
      <c r="G132" s="724"/>
      <c r="H132" s="724"/>
      <c r="I132" s="724"/>
      <c r="J132" s="724"/>
      <c r="K132" s="724"/>
      <c r="L132" s="724"/>
      <c r="M132" s="724"/>
      <c r="N132" s="724"/>
      <c r="O132" s="147"/>
    </row>
    <row r="133" spans="1:15" x14ac:dyDescent="0.25">
      <c r="A133" s="134"/>
      <c r="B133" s="736"/>
      <c r="C133" s="724" t="s">
        <v>170</v>
      </c>
      <c r="D133" s="724"/>
      <c r="E133" s="724"/>
      <c r="F133" s="724"/>
      <c r="G133" s="724"/>
      <c r="H133" s="724"/>
      <c r="I133" s="724"/>
      <c r="J133" s="724"/>
      <c r="K133" s="724"/>
      <c r="L133" s="724"/>
      <c r="M133" s="724"/>
      <c r="N133" s="724"/>
      <c r="O133" s="147"/>
    </row>
    <row r="134" spans="1:15" x14ac:dyDescent="0.25">
      <c r="A134" s="134"/>
      <c r="B134" s="736"/>
      <c r="C134" s="724" t="s">
        <v>171</v>
      </c>
      <c r="D134" s="724"/>
      <c r="E134" s="724"/>
      <c r="F134" s="724"/>
      <c r="G134" s="724"/>
      <c r="H134" s="724"/>
      <c r="I134" s="724"/>
      <c r="J134" s="724"/>
      <c r="K134" s="724"/>
      <c r="L134" s="724"/>
      <c r="M134" s="724"/>
      <c r="N134" s="724"/>
      <c r="O134" s="147"/>
    </row>
    <row r="135" spans="1:15" x14ac:dyDescent="0.25">
      <c r="A135" s="134"/>
      <c r="B135" s="736"/>
      <c r="C135" s="724" t="s">
        <v>172</v>
      </c>
      <c r="D135" s="724"/>
      <c r="E135" s="724"/>
      <c r="F135" s="724"/>
      <c r="G135" s="724"/>
      <c r="H135" s="724"/>
      <c r="I135" s="724"/>
      <c r="J135" s="724"/>
      <c r="K135" s="724"/>
      <c r="L135" s="724"/>
      <c r="M135" s="724"/>
      <c r="N135" s="724"/>
      <c r="O135" s="147"/>
    </row>
    <row r="136" spans="1:15" x14ac:dyDescent="0.25">
      <c r="A136" s="134"/>
      <c r="B136" s="736"/>
      <c r="C136" s="724" t="s">
        <v>173</v>
      </c>
      <c r="D136" s="724"/>
      <c r="E136" s="724"/>
      <c r="F136" s="724"/>
      <c r="G136" s="724"/>
      <c r="H136" s="724"/>
      <c r="I136" s="724"/>
      <c r="J136" s="724"/>
      <c r="K136" s="724"/>
      <c r="L136" s="724"/>
      <c r="M136" s="724"/>
      <c r="N136" s="724"/>
      <c r="O136" s="147"/>
    </row>
    <row r="137" spans="1:15" x14ac:dyDescent="0.25">
      <c r="A137" s="134"/>
      <c r="B137" s="736"/>
      <c r="C137" s="724" t="s">
        <v>174</v>
      </c>
      <c r="D137" s="724"/>
      <c r="E137" s="724"/>
      <c r="F137" s="724"/>
      <c r="G137" s="724"/>
      <c r="H137" s="724"/>
      <c r="I137" s="724"/>
      <c r="J137" s="724"/>
      <c r="K137" s="724"/>
      <c r="L137" s="724"/>
      <c r="M137" s="724"/>
      <c r="N137" s="724"/>
      <c r="O137" s="147"/>
    </row>
    <row r="138" spans="1:15" x14ac:dyDescent="0.25">
      <c r="A138" s="134"/>
      <c r="B138" s="736"/>
      <c r="C138" s="698" t="s">
        <v>617</v>
      </c>
      <c r="D138" s="698"/>
      <c r="E138" s="698"/>
      <c r="F138" s="698"/>
      <c r="G138" s="698"/>
      <c r="H138" s="698"/>
      <c r="I138" s="698"/>
      <c r="J138" s="698"/>
      <c r="K138" s="698"/>
      <c r="L138" s="698"/>
      <c r="M138" s="698"/>
      <c r="N138" s="698"/>
      <c r="O138" s="146"/>
    </row>
    <row r="139" spans="1:15" x14ac:dyDescent="0.25">
      <c r="A139" s="134"/>
      <c r="B139" s="736"/>
      <c r="C139" s="724" t="s">
        <v>176</v>
      </c>
      <c r="D139" s="724"/>
      <c r="E139" s="724"/>
      <c r="F139" s="724"/>
      <c r="G139" s="724"/>
      <c r="H139" s="724"/>
      <c r="I139" s="724"/>
      <c r="J139" s="724"/>
      <c r="K139" s="724"/>
      <c r="L139" s="724"/>
      <c r="M139" s="724"/>
      <c r="N139" s="724"/>
      <c r="O139" s="147"/>
    </row>
    <row r="140" spans="1:15" x14ac:dyDescent="0.25">
      <c r="A140" s="134"/>
      <c r="B140" s="736"/>
      <c r="C140" s="724" t="s">
        <v>177</v>
      </c>
      <c r="D140" s="724"/>
      <c r="E140" s="724"/>
      <c r="F140" s="724"/>
      <c r="G140" s="724"/>
      <c r="H140" s="724"/>
      <c r="I140" s="724"/>
      <c r="J140" s="724"/>
      <c r="K140" s="724"/>
      <c r="L140" s="724"/>
      <c r="M140" s="724"/>
      <c r="N140" s="724"/>
      <c r="O140" s="147"/>
    </row>
    <row r="141" spans="1:15" x14ac:dyDescent="0.25">
      <c r="A141" s="134"/>
      <c r="B141" s="736"/>
      <c r="C141" s="698" t="s">
        <v>618</v>
      </c>
      <c r="D141" s="698"/>
      <c r="E141" s="698"/>
      <c r="F141" s="698"/>
      <c r="G141" s="698"/>
      <c r="H141" s="698"/>
      <c r="I141" s="698"/>
      <c r="J141" s="698"/>
      <c r="K141" s="698"/>
      <c r="L141" s="698"/>
      <c r="M141" s="698"/>
      <c r="N141" s="698"/>
      <c r="O141" s="146"/>
    </row>
    <row r="142" spans="1:15" x14ac:dyDescent="0.25">
      <c r="A142" s="134"/>
      <c r="B142" s="736"/>
      <c r="C142" s="724" t="s">
        <v>178</v>
      </c>
      <c r="D142" s="724"/>
      <c r="E142" s="724"/>
      <c r="F142" s="724"/>
      <c r="G142" s="724"/>
      <c r="H142" s="724"/>
      <c r="I142" s="724"/>
      <c r="J142" s="724"/>
      <c r="K142" s="724"/>
      <c r="L142" s="724"/>
      <c r="M142" s="724"/>
      <c r="N142" s="724"/>
      <c r="O142" s="147"/>
    </row>
    <row r="143" spans="1:15" x14ac:dyDescent="0.25">
      <c r="A143" s="134"/>
      <c r="B143" s="736"/>
      <c r="C143" s="698" t="s">
        <v>619</v>
      </c>
      <c r="D143" s="698"/>
      <c r="E143" s="698"/>
      <c r="F143" s="698"/>
      <c r="G143" s="698"/>
      <c r="H143" s="698"/>
      <c r="I143" s="698"/>
      <c r="J143" s="698"/>
      <c r="K143" s="698"/>
      <c r="L143" s="698"/>
      <c r="M143" s="698"/>
      <c r="N143" s="698"/>
      <c r="O143" s="146"/>
    </row>
    <row r="144" spans="1:15" x14ac:dyDescent="0.25">
      <c r="A144" s="134"/>
      <c r="B144" s="736"/>
      <c r="C144" s="724" t="s">
        <v>176</v>
      </c>
      <c r="D144" s="724"/>
      <c r="E144" s="724"/>
      <c r="F144" s="724"/>
      <c r="G144" s="724"/>
      <c r="H144" s="724"/>
      <c r="I144" s="724"/>
      <c r="J144" s="724"/>
      <c r="K144" s="724"/>
      <c r="L144" s="724"/>
      <c r="M144" s="724"/>
      <c r="N144" s="724"/>
      <c r="O144" s="147"/>
    </row>
    <row r="145" spans="1:15" x14ac:dyDescent="0.25">
      <c r="A145" s="134"/>
      <c r="B145" s="736"/>
      <c r="C145" s="724" t="s">
        <v>179</v>
      </c>
      <c r="D145" s="724"/>
      <c r="E145" s="724"/>
      <c r="F145" s="724"/>
      <c r="G145" s="724"/>
      <c r="H145" s="724"/>
      <c r="I145" s="724"/>
      <c r="J145" s="724"/>
      <c r="K145" s="724"/>
      <c r="L145" s="724"/>
      <c r="M145" s="724"/>
      <c r="N145" s="724"/>
      <c r="O145" s="147"/>
    </row>
    <row r="146" spans="1:15" x14ac:dyDescent="0.25">
      <c r="A146" s="134"/>
      <c r="B146" s="736"/>
      <c r="C146" s="698" t="s">
        <v>620</v>
      </c>
      <c r="D146" s="698"/>
      <c r="E146" s="698"/>
      <c r="F146" s="698"/>
      <c r="G146" s="698"/>
      <c r="H146" s="698"/>
      <c r="I146" s="698"/>
      <c r="J146" s="698"/>
      <c r="K146" s="698"/>
      <c r="L146" s="698"/>
      <c r="M146" s="698"/>
      <c r="N146" s="698"/>
      <c r="O146" s="146"/>
    </row>
    <row r="147" spans="1:15" x14ac:dyDescent="0.25">
      <c r="A147" s="134"/>
      <c r="B147" s="736"/>
      <c r="C147" s="724" t="s">
        <v>176</v>
      </c>
      <c r="D147" s="724"/>
      <c r="E147" s="724"/>
      <c r="F147" s="724"/>
      <c r="G147" s="724"/>
      <c r="H147" s="724"/>
      <c r="I147" s="724"/>
      <c r="J147" s="724"/>
      <c r="K147" s="724"/>
      <c r="L147" s="724"/>
      <c r="M147" s="724"/>
      <c r="N147" s="724"/>
      <c r="O147" s="622"/>
    </row>
    <row r="148" spans="1:15" x14ac:dyDescent="0.25">
      <c r="A148" s="134"/>
      <c r="B148" s="736"/>
      <c r="C148" s="724" t="s">
        <v>180</v>
      </c>
      <c r="D148" s="724"/>
      <c r="E148" s="724"/>
      <c r="F148" s="724"/>
      <c r="G148" s="724"/>
      <c r="H148" s="724"/>
      <c r="I148" s="724"/>
      <c r="J148" s="724"/>
      <c r="K148" s="724"/>
      <c r="L148" s="724"/>
      <c r="M148" s="724"/>
      <c r="N148" s="724"/>
      <c r="O148" s="622"/>
    </row>
    <row r="149" spans="1:15" x14ac:dyDescent="0.25">
      <c r="A149" s="134"/>
      <c r="B149" s="736"/>
      <c r="C149" s="698" t="s">
        <v>621</v>
      </c>
      <c r="D149" s="698"/>
      <c r="E149" s="698"/>
      <c r="F149" s="698"/>
      <c r="G149" s="698"/>
      <c r="H149" s="698"/>
      <c r="I149" s="698"/>
      <c r="J149" s="698"/>
      <c r="K149" s="698"/>
      <c r="L149" s="698"/>
      <c r="M149" s="698"/>
      <c r="N149" s="698"/>
      <c r="O149" s="146"/>
    </row>
    <row r="150" spans="1:15" x14ac:dyDescent="0.25">
      <c r="A150" s="134"/>
      <c r="B150" s="736"/>
      <c r="C150" s="724" t="s">
        <v>176</v>
      </c>
      <c r="D150" s="724"/>
      <c r="E150" s="724"/>
      <c r="F150" s="724"/>
      <c r="G150" s="724"/>
      <c r="H150" s="724"/>
      <c r="I150" s="724"/>
      <c r="J150" s="724"/>
      <c r="K150" s="724"/>
      <c r="L150" s="724"/>
      <c r="M150" s="724"/>
      <c r="N150" s="724"/>
      <c r="O150" s="622"/>
    </row>
    <row r="151" spans="1:15" x14ac:dyDescent="0.25">
      <c r="A151" s="134"/>
      <c r="B151" s="736"/>
      <c r="C151" s="724" t="s">
        <v>181</v>
      </c>
      <c r="D151" s="724"/>
      <c r="E151" s="724"/>
      <c r="F151" s="724"/>
      <c r="G151" s="724"/>
      <c r="H151" s="724"/>
      <c r="I151" s="724"/>
      <c r="J151" s="724"/>
      <c r="K151" s="724"/>
      <c r="L151" s="724"/>
      <c r="M151" s="724"/>
      <c r="N151" s="724"/>
      <c r="O151" s="622"/>
    </row>
    <row r="152" spans="1:15" x14ac:dyDescent="0.25">
      <c r="A152" s="134"/>
      <c r="B152" s="736"/>
      <c r="C152" s="698" t="s">
        <v>622</v>
      </c>
      <c r="D152" s="698"/>
      <c r="E152" s="698"/>
      <c r="F152" s="698"/>
      <c r="G152" s="698"/>
      <c r="H152" s="698"/>
      <c r="I152" s="698"/>
      <c r="J152" s="698"/>
      <c r="K152" s="698"/>
      <c r="L152" s="698"/>
      <c r="M152" s="698"/>
      <c r="N152" s="698"/>
      <c r="O152" s="146"/>
    </row>
    <row r="153" spans="1:15" x14ac:dyDescent="0.25">
      <c r="A153" s="134"/>
      <c r="B153" s="736"/>
      <c r="C153" s="724" t="s">
        <v>176</v>
      </c>
      <c r="D153" s="724"/>
      <c r="E153" s="724"/>
      <c r="F153" s="724"/>
      <c r="G153" s="724"/>
      <c r="H153" s="724"/>
      <c r="I153" s="724"/>
      <c r="J153" s="724"/>
      <c r="K153" s="724"/>
      <c r="L153" s="724"/>
      <c r="M153" s="724"/>
      <c r="N153" s="724"/>
      <c r="O153" s="622"/>
    </row>
    <row r="154" spans="1:15" x14ac:dyDescent="0.25">
      <c r="A154" s="134"/>
      <c r="B154" s="736"/>
      <c r="C154" s="724" t="s">
        <v>182</v>
      </c>
      <c r="D154" s="724"/>
      <c r="E154" s="724"/>
      <c r="F154" s="724"/>
      <c r="G154" s="724"/>
      <c r="H154" s="724"/>
      <c r="I154" s="724"/>
      <c r="J154" s="724"/>
      <c r="K154" s="724"/>
      <c r="L154" s="724"/>
      <c r="M154" s="724"/>
      <c r="N154" s="724"/>
      <c r="O154" s="622"/>
    </row>
    <row r="155" spans="1:15" x14ac:dyDescent="0.25">
      <c r="A155" s="134"/>
      <c r="B155" s="736"/>
      <c r="C155" s="698" t="s">
        <v>623</v>
      </c>
      <c r="D155" s="698"/>
      <c r="E155" s="698"/>
      <c r="F155" s="698"/>
      <c r="G155" s="698"/>
      <c r="H155" s="698"/>
      <c r="I155" s="698"/>
      <c r="J155" s="698"/>
      <c r="K155" s="698"/>
      <c r="L155" s="698"/>
      <c r="M155" s="698"/>
      <c r="N155" s="698"/>
      <c r="O155" s="146"/>
    </row>
    <row r="156" spans="1:15" x14ac:dyDescent="0.25">
      <c r="A156" s="134"/>
      <c r="B156" s="736"/>
      <c r="C156" s="724" t="s">
        <v>183</v>
      </c>
      <c r="D156" s="724"/>
      <c r="E156" s="724"/>
      <c r="F156" s="724"/>
      <c r="G156" s="724"/>
      <c r="H156" s="724"/>
      <c r="I156" s="724"/>
      <c r="J156" s="724"/>
      <c r="K156" s="724"/>
      <c r="L156" s="724"/>
      <c r="M156" s="724"/>
      <c r="N156" s="724"/>
      <c r="O156" s="622"/>
    </row>
    <row r="157" spans="1:15" x14ac:dyDescent="0.25">
      <c r="A157" s="134"/>
      <c r="B157" s="737"/>
      <c r="C157" s="724" t="s">
        <v>184</v>
      </c>
      <c r="D157" s="724"/>
      <c r="E157" s="724"/>
      <c r="F157" s="724"/>
      <c r="G157" s="724"/>
      <c r="H157" s="724"/>
      <c r="I157" s="724"/>
      <c r="J157" s="724"/>
      <c r="K157" s="724"/>
      <c r="L157" s="724"/>
      <c r="M157" s="724"/>
      <c r="N157" s="724"/>
      <c r="O157" s="622"/>
    </row>
    <row r="158" spans="1:15" x14ac:dyDescent="0.25">
      <c r="A158" s="134"/>
      <c r="B158" s="735">
        <v>4.2</v>
      </c>
      <c r="C158" s="698" t="s">
        <v>96</v>
      </c>
      <c r="D158" s="698"/>
      <c r="E158" s="698"/>
      <c r="F158" s="698"/>
      <c r="G158" s="698"/>
      <c r="H158" s="698"/>
      <c r="I158" s="698"/>
      <c r="J158" s="698"/>
      <c r="K158" s="698"/>
      <c r="L158" s="698"/>
      <c r="M158" s="698"/>
      <c r="N158" s="698"/>
      <c r="O158" s="146"/>
    </row>
    <row r="159" spans="1:15" x14ac:dyDescent="0.25">
      <c r="A159" s="134"/>
      <c r="B159" s="736"/>
      <c r="C159" s="724" t="s">
        <v>93</v>
      </c>
      <c r="D159" s="724"/>
      <c r="E159" s="724"/>
      <c r="F159" s="724"/>
      <c r="G159" s="724"/>
      <c r="H159" s="724"/>
      <c r="I159" s="724"/>
      <c r="J159" s="724"/>
      <c r="K159" s="724"/>
      <c r="L159" s="724"/>
      <c r="M159" s="724"/>
      <c r="N159" s="724"/>
      <c r="O159" s="147"/>
    </row>
    <row r="160" spans="1:15" x14ac:dyDescent="0.25">
      <c r="A160" s="134"/>
      <c r="B160" s="736"/>
      <c r="C160" s="724" t="s">
        <v>526</v>
      </c>
      <c r="D160" s="724"/>
      <c r="E160" s="724"/>
      <c r="F160" s="724"/>
      <c r="G160" s="724"/>
      <c r="H160" s="724"/>
      <c r="I160" s="724"/>
      <c r="J160" s="724"/>
      <c r="K160" s="724"/>
      <c r="L160" s="724"/>
      <c r="M160" s="724"/>
      <c r="N160" s="724"/>
      <c r="O160" s="147"/>
    </row>
    <row r="161" spans="1:15" x14ac:dyDescent="0.25">
      <c r="A161" s="134"/>
      <c r="B161" s="736"/>
      <c r="C161" s="724" t="s">
        <v>94</v>
      </c>
      <c r="D161" s="724"/>
      <c r="E161" s="724"/>
      <c r="F161" s="724"/>
      <c r="G161" s="724"/>
      <c r="H161" s="724"/>
      <c r="I161" s="724"/>
      <c r="J161" s="724"/>
      <c r="K161" s="724"/>
      <c r="L161" s="724"/>
      <c r="M161" s="724"/>
      <c r="N161" s="724"/>
      <c r="O161" s="147"/>
    </row>
    <row r="162" spans="1:15" x14ac:dyDescent="0.25">
      <c r="A162" s="134"/>
      <c r="B162" s="737"/>
      <c r="C162" s="738" t="s">
        <v>95</v>
      </c>
      <c r="D162" s="738"/>
      <c r="E162" s="738"/>
      <c r="F162" s="738"/>
      <c r="G162" s="738"/>
      <c r="H162" s="738"/>
      <c r="I162" s="738"/>
      <c r="J162" s="738"/>
      <c r="K162" s="738"/>
      <c r="L162" s="738"/>
      <c r="M162" s="738"/>
      <c r="N162" s="738"/>
      <c r="O162" s="147"/>
    </row>
    <row r="163" spans="1:15" x14ac:dyDescent="0.25">
      <c r="A163" s="134"/>
      <c r="B163" s="705">
        <v>4.3</v>
      </c>
      <c r="C163" s="711" t="s">
        <v>718</v>
      </c>
      <c r="D163" s="712"/>
      <c r="E163" s="712"/>
      <c r="F163" s="712"/>
      <c r="G163" s="712"/>
      <c r="H163" s="712"/>
      <c r="I163" s="712"/>
      <c r="J163" s="712"/>
      <c r="K163" s="712"/>
      <c r="L163" s="712"/>
      <c r="M163" s="712"/>
      <c r="N163" s="712"/>
      <c r="O163" s="713"/>
    </row>
    <row r="164" spans="1:15" x14ac:dyDescent="0.25">
      <c r="A164" s="134"/>
      <c r="B164" s="706"/>
      <c r="C164" s="681"/>
      <c r="D164" s="682"/>
      <c r="E164" s="682"/>
      <c r="F164" s="682"/>
      <c r="G164" s="682"/>
      <c r="H164" s="682"/>
      <c r="I164" s="682"/>
      <c r="J164" s="682"/>
      <c r="K164" s="682"/>
      <c r="L164" s="682"/>
      <c r="M164" s="682"/>
      <c r="N164" s="682"/>
      <c r="O164" s="683"/>
    </row>
    <row r="165" spans="1:15" x14ac:dyDescent="0.25">
      <c r="A165" s="134"/>
      <c r="B165" s="706"/>
      <c r="C165" s="681"/>
      <c r="D165" s="682"/>
      <c r="E165" s="682"/>
      <c r="F165" s="682"/>
      <c r="G165" s="682"/>
      <c r="H165" s="682"/>
      <c r="I165" s="682"/>
      <c r="J165" s="682"/>
      <c r="K165" s="682"/>
      <c r="L165" s="682"/>
      <c r="M165" s="682"/>
      <c r="N165" s="682"/>
      <c r="O165" s="683"/>
    </row>
    <row r="166" spans="1:15" ht="13.5" thickBot="1" x14ac:dyDescent="0.3">
      <c r="A166" s="134"/>
      <c r="B166" s="707"/>
      <c r="C166" s="684"/>
      <c r="D166" s="685"/>
      <c r="E166" s="685"/>
      <c r="F166" s="685"/>
      <c r="G166" s="685"/>
      <c r="H166" s="685"/>
      <c r="I166" s="685"/>
      <c r="J166" s="685"/>
      <c r="K166" s="685"/>
      <c r="L166" s="685"/>
      <c r="M166" s="685"/>
      <c r="N166" s="685"/>
      <c r="O166" s="686"/>
    </row>
    <row r="167" spans="1:15" ht="25.5" customHeight="1" x14ac:dyDescent="0.25">
      <c r="A167" s="134"/>
      <c r="B167" s="145">
        <v>5</v>
      </c>
      <c r="C167" s="709" t="s">
        <v>99</v>
      </c>
      <c r="D167" s="709"/>
      <c r="E167" s="709"/>
      <c r="F167" s="709"/>
      <c r="G167" s="709"/>
      <c r="H167" s="709"/>
      <c r="I167" s="709"/>
      <c r="J167" s="709"/>
      <c r="K167" s="709"/>
      <c r="L167" s="709"/>
      <c r="M167" s="709"/>
      <c r="N167" s="709"/>
      <c r="O167" s="218"/>
    </row>
    <row r="168" spans="1:15" x14ac:dyDescent="0.25">
      <c r="A168" s="134"/>
      <c r="B168" s="694">
        <v>5.0999999999999996</v>
      </c>
      <c r="C168" s="678" t="s">
        <v>719</v>
      </c>
      <c r="D168" s="679"/>
      <c r="E168" s="679"/>
      <c r="F168" s="679"/>
      <c r="G168" s="679"/>
      <c r="H168" s="679"/>
      <c r="I168" s="679"/>
      <c r="J168" s="679"/>
      <c r="K168" s="679"/>
      <c r="L168" s="679"/>
      <c r="M168" s="679"/>
      <c r="N168" s="679"/>
      <c r="O168" s="680"/>
    </row>
    <row r="169" spans="1:15" x14ac:dyDescent="0.25">
      <c r="A169" s="134"/>
      <c r="B169" s="695"/>
      <c r="C169" s="672"/>
      <c r="D169" s="673"/>
      <c r="E169" s="673"/>
      <c r="F169" s="673"/>
      <c r="G169" s="673"/>
      <c r="H169" s="673"/>
      <c r="I169" s="673"/>
      <c r="J169" s="673"/>
      <c r="K169" s="673"/>
      <c r="L169" s="673"/>
      <c r="M169" s="673"/>
      <c r="N169" s="673"/>
      <c r="O169" s="674"/>
    </row>
    <row r="170" spans="1:15" x14ac:dyDescent="0.25">
      <c r="A170" s="134"/>
      <c r="B170" s="695"/>
      <c r="C170" s="672"/>
      <c r="D170" s="673"/>
      <c r="E170" s="673"/>
      <c r="F170" s="673"/>
      <c r="G170" s="673"/>
      <c r="H170" s="673"/>
      <c r="I170" s="673"/>
      <c r="J170" s="673"/>
      <c r="K170" s="673"/>
      <c r="L170" s="673"/>
      <c r="M170" s="673"/>
      <c r="N170" s="673"/>
      <c r="O170" s="674"/>
    </row>
    <row r="171" spans="1:15" x14ac:dyDescent="0.25">
      <c r="A171" s="134"/>
      <c r="B171" s="723"/>
      <c r="C171" s="714"/>
      <c r="D171" s="715"/>
      <c r="E171" s="715"/>
      <c r="F171" s="715"/>
      <c r="G171" s="715"/>
      <c r="H171" s="715"/>
      <c r="I171" s="715"/>
      <c r="J171" s="715"/>
      <c r="K171" s="715"/>
      <c r="L171" s="715"/>
      <c r="M171" s="715"/>
      <c r="N171" s="715"/>
      <c r="O171" s="716"/>
    </row>
    <row r="172" spans="1:15" x14ac:dyDescent="0.25">
      <c r="A172" s="134"/>
      <c r="B172" s="720">
        <v>5.2</v>
      </c>
      <c r="C172" s="769" t="s">
        <v>97</v>
      </c>
      <c r="D172" s="769"/>
      <c r="E172" s="769"/>
      <c r="F172" s="769"/>
      <c r="G172" s="769"/>
      <c r="H172" s="769"/>
      <c r="I172" s="769"/>
      <c r="J172" s="769"/>
      <c r="K172" s="769"/>
      <c r="L172" s="769"/>
      <c r="M172" s="769"/>
      <c r="N172" s="769"/>
      <c r="O172" s="146"/>
    </row>
    <row r="173" spans="1:15" x14ac:dyDescent="0.25">
      <c r="A173" s="134"/>
      <c r="B173" s="721"/>
      <c r="C173" s="702" t="s">
        <v>98</v>
      </c>
      <c r="D173" s="702"/>
      <c r="E173" s="702"/>
      <c r="F173" s="702"/>
      <c r="G173" s="702"/>
      <c r="H173" s="702"/>
      <c r="I173" s="702"/>
      <c r="J173" s="702"/>
      <c r="K173" s="702"/>
      <c r="L173" s="702"/>
      <c r="M173" s="702"/>
      <c r="N173" s="702"/>
      <c r="O173" s="219"/>
    </row>
    <row r="174" spans="1:15" x14ac:dyDescent="0.25">
      <c r="A174" s="134"/>
      <c r="B174" s="695"/>
      <c r="C174" s="717" t="s">
        <v>720</v>
      </c>
      <c r="D174" s="718"/>
      <c r="E174" s="718"/>
      <c r="F174" s="718"/>
      <c r="G174" s="718"/>
      <c r="H174" s="718"/>
      <c r="I174" s="718"/>
      <c r="J174" s="718"/>
      <c r="K174" s="718"/>
      <c r="L174" s="718"/>
      <c r="M174" s="718"/>
      <c r="N174" s="718"/>
      <c r="O174" s="719"/>
    </row>
    <row r="175" spans="1:15" x14ac:dyDescent="0.25">
      <c r="A175" s="134"/>
      <c r="B175" s="695"/>
      <c r="C175" s="672"/>
      <c r="D175" s="673"/>
      <c r="E175" s="673"/>
      <c r="F175" s="673"/>
      <c r="G175" s="673"/>
      <c r="H175" s="673"/>
      <c r="I175" s="673"/>
      <c r="J175" s="673"/>
      <c r="K175" s="673"/>
      <c r="L175" s="673"/>
      <c r="M175" s="673"/>
      <c r="N175" s="673"/>
      <c r="O175" s="674"/>
    </row>
    <row r="176" spans="1:15" x14ac:dyDescent="0.25">
      <c r="A176" s="134"/>
      <c r="B176" s="695"/>
      <c r="C176" s="672"/>
      <c r="D176" s="673"/>
      <c r="E176" s="673"/>
      <c r="F176" s="673"/>
      <c r="G176" s="673"/>
      <c r="H176" s="673"/>
      <c r="I176" s="673"/>
      <c r="J176" s="673"/>
      <c r="K176" s="673"/>
      <c r="L176" s="673"/>
      <c r="M176" s="673"/>
      <c r="N176" s="673"/>
      <c r="O176" s="674"/>
    </row>
    <row r="177" spans="1:15" x14ac:dyDescent="0.25">
      <c r="A177" s="134"/>
      <c r="B177" s="695"/>
      <c r="C177" s="714"/>
      <c r="D177" s="715"/>
      <c r="E177" s="715"/>
      <c r="F177" s="715"/>
      <c r="G177" s="715"/>
      <c r="H177" s="715"/>
      <c r="I177" s="715"/>
      <c r="J177" s="715"/>
      <c r="K177" s="715"/>
      <c r="L177" s="715"/>
      <c r="M177" s="715"/>
      <c r="N177" s="715"/>
      <c r="O177" s="716"/>
    </row>
    <row r="178" spans="1:15" x14ac:dyDescent="0.25">
      <c r="A178" s="134"/>
      <c r="B178" s="721"/>
      <c r="C178" s="762" t="s">
        <v>79</v>
      </c>
      <c r="D178" s="762"/>
      <c r="E178" s="762"/>
      <c r="F178" s="762"/>
      <c r="G178" s="762"/>
      <c r="H178" s="762"/>
      <c r="I178" s="762"/>
      <c r="J178" s="762"/>
      <c r="K178" s="762"/>
      <c r="L178" s="762"/>
      <c r="M178" s="762"/>
      <c r="N178" s="762"/>
      <c r="O178" s="219"/>
    </row>
    <row r="179" spans="1:15" x14ac:dyDescent="0.25">
      <c r="A179" s="134"/>
      <c r="B179" s="721"/>
      <c r="C179" s="763" t="s">
        <v>625</v>
      </c>
      <c r="D179" s="763"/>
      <c r="E179" s="763"/>
      <c r="F179" s="763"/>
      <c r="G179" s="763"/>
      <c r="H179" s="763"/>
      <c r="I179" s="763"/>
      <c r="J179" s="763"/>
      <c r="K179" s="763"/>
      <c r="L179" s="763"/>
      <c r="M179" s="763"/>
      <c r="N179" s="763"/>
      <c r="O179" s="147"/>
    </row>
    <row r="180" spans="1:15" x14ac:dyDescent="0.25">
      <c r="A180" s="134"/>
      <c r="B180" s="721"/>
      <c r="C180" s="764" t="s">
        <v>678</v>
      </c>
      <c r="D180" s="764"/>
      <c r="E180" s="764"/>
      <c r="F180" s="764"/>
      <c r="G180" s="764"/>
      <c r="H180" s="764"/>
      <c r="I180" s="764"/>
      <c r="J180" s="764"/>
      <c r="K180" s="764"/>
      <c r="L180" s="764"/>
      <c r="M180" s="764"/>
      <c r="N180" s="764"/>
      <c r="O180" s="147"/>
    </row>
    <row r="181" spans="1:15" x14ac:dyDescent="0.25">
      <c r="A181" s="134"/>
      <c r="B181" s="695"/>
      <c r="C181" s="717" t="s">
        <v>721</v>
      </c>
      <c r="D181" s="718"/>
      <c r="E181" s="718"/>
      <c r="F181" s="718"/>
      <c r="G181" s="718"/>
      <c r="H181" s="718"/>
      <c r="I181" s="718"/>
      <c r="J181" s="718"/>
      <c r="K181" s="718"/>
      <c r="L181" s="718"/>
      <c r="M181" s="718"/>
      <c r="N181" s="718"/>
      <c r="O181" s="719"/>
    </row>
    <row r="182" spans="1:15" x14ac:dyDescent="0.25">
      <c r="A182" s="134"/>
      <c r="B182" s="695"/>
      <c r="C182" s="672"/>
      <c r="D182" s="673"/>
      <c r="E182" s="673"/>
      <c r="F182" s="673"/>
      <c r="G182" s="673"/>
      <c r="H182" s="673"/>
      <c r="I182" s="673"/>
      <c r="J182" s="673"/>
      <c r="K182" s="673"/>
      <c r="L182" s="673"/>
      <c r="M182" s="673"/>
      <c r="N182" s="673"/>
      <c r="O182" s="674"/>
    </row>
    <row r="183" spans="1:15" x14ac:dyDescent="0.25">
      <c r="A183" s="134"/>
      <c r="B183" s="695"/>
      <c r="C183" s="672"/>
      <c r="D183" s="673"/>
      <c r="E183" s="673"/>
      <c r="F183" s="673"/>
      <c r="G183" s="673"/>
      <c r="H183" s="673"/>
      <c r="I183" s="673"/>
      <c r="J183" s="673"/>
      <c r="K183" s="673"/>
      <c r="L183" s="673"/>
      <c r="M183" s="673"/>
      <c r="N183" s="673"/>
      <c r="O183" s="674"/>
    </row>
    <row r="184" spans="1:15" ht="13.5" thickBot="1" x14ac:dyDescent="0.3">
      <c r="A184" s="134"/>
      <c r="B184" s="696"/>
      <c r="C184" s="675"/>
      <c r="D184" s="676"/>
      <c r="E184" s="676"/>
      <c r="F184" s="676"/>
      <c r="G184" s="676"/>
      <c r="H184" s="676"/>
      <c r="I184" s="676"/>
      <c r="J184" s="676"/>
      <c r="K184" s="676"/>
      <c r="L184" s="676"/>
      <c r="M184" s="676"/>
      <c r="N184" s="676"/>
      <c r="O184" s="677"/>
    </row>
    <row r="185" spans="1:15" x14ac:dyDescent="0.25">
      <c r="A185" s="134"/>
      <c r="B185" s="148">
        <v>6</v>
      </c>
      <c r="C185" s="710" t="s">
        <v>1121</v>
      </c>
      <c r="D185" s="697"/>
      <c r="E185" s="697"/>
      <c r="F185" s="697"/>
      <c r="G185" s="697"/>
      <c r="H185" s="697"/>
      <c r="I185" s="697"/>
      <c r="J185" s="697"/>
      <c r="K185" s="697"/>
      <c r="L185" s="697"/>
      <c r="M185" s="697"/>
      <c r="N185" s="697"/>
      <c r="O185" s="218"/>
    </row>
    <row r="186" spans="1:15" ht="25.5" customHeight="1" x14ac:dyDescent="0.25">
      <c r="A186" s="134"/>
      <c r="B186" s="151">
        <v>6.1</v>
      </c>
      <c r="C186" s="761" t="s">
        <v>527</v>
      </c>
      <c r="D186" s="761"/>
      <c r="E186" s="761"/>
      <c r="F186" s="761"/>
      <c r="G186" s="761"/>
      <c r="H186" s="761"/>
      <c r="I186" s="761"/>
      <c r="J186" s="761"/>
      <c r="K186" s="761"/>
      <c r="L186" s="761"/>
      <c r="M186" s="761"/>
      <c r="N186" s="761"/>
      <c r="O186" s="219"/>
    </row>
    <row r="187" spans="1:15" ht="25.5" customHeight="1" x14ac:dyDescent="0.25">
      <c r="A187" s="134"/>
      <c r="B187" s="705">
        <v>6.2</v>
      </c>
      <c r="C187" s="711" t="s">
        <v>722</v>
      </c>
      <c r="D187" s="712"/>
      <c r="E187" s="712"/>
      <c r="F187" s="712"/>
      <c r="G187" s="712"/>
      <c r="H187" s="712"/>
      <c r="I187" s="712"/>
      <c r="J187" s="712"/>
      <c r="K187" s="712"/>
      <c r="L187" s="712"/>
      <c r="M187" s="712"/>
      <c r="N187" s="712"/>
      <c r="O187" s="713"/>
    </row>
    <row r="188" spans="1:15" x14ac:dyDescent="0.25">
      <c r="A188" s="134"/>
      <c r="B188" s="706"/>
      <c r="C188" s="681"/>
      <c r="D188" s="682"/>
      <c r="E188" s="682"/>
      <c r="F188" s="682"/>
      <c r="G188" s="682"/>
      <c r="H188" s="682"/>
      <c r="I188" s="682"/>
      <c r="J188" s="682"/>
      <c r="K188" s="682"/>
      <c r="L188" s="682"/>
      <c r="M188" s="682"/>
      <c r="N188" s="682"/>
      <c r="O188" s="683"/>
    </row>
    <row r="189" spans="1:15" x14ac:dyDescent="0.25">
      <c r="A189" s="134"/>
      <c r="B189" s="706"/>
      <c r="C189" s="681"/>
      <c r="D189" s="682"/>
      <c r="E189" s="682"/>
      <c r="F189" s="682"/>
      <c r="G189" s="682"/>
      <c r="H189" s="682"/>
      <c r="I189" s="682"/>
      <c r="J189" s="682"/>
      <c r="K189" s="682"/>
      <c r="L189" s="682"/>
      <c r="M189" s="682"/>
      <c r="N189" s="682"/>
      <c r="O189" s="683"/>
    </row>
    <row r="190" spans="1:15" x14ac:dyDescent="0.25">
      <c r="A190" s="134"/>
      <c r="B190" s="766"/>
      <c r="C190" s="758"/>
      <c r="D190" s="759"/>
      <c r="E190" s="759"/>
      <c r="F190" s="759"/>
      <c r="G190" s="759"/>
      <c r="H190" s="759"/>
      <c r="I190" s="759"/>
      <c r="J190" s="759"/>
      <c r="K190" s="759"/>
      <c r="L190" s="759"/>
      <c r="M190" s="759"/>
      <c r="N190" s="759"/>
      <c r="O190" s="760"/>
    </row>
    <row r="191" spans="1:15" x14ac:dyDescent="0.25">
      <c r="A191" s="134"/>
      <c r="B191" s="735">
        <v>6.3</v>
      </c>
      <c r="C191" s="767" t="s">
        <v>100</v>
      </c>
      <c r="D191" s="767"/>
      <c r="E191" s="767"/>
      <c r="F191" s="767"/>
      <c r="G191" s="767"/>
      <c r="H191" s="767"/>
      <c r="I191" s="767"/>
      <c r="J191" s="767"/>
      <c r="K191" s="767"/>
      <c r="L191" s="767"/>
      <c r="M191" s="767"/>
      <c r="N191" s="767"/>
      <c r="O191" s="146"/>
    </row>
    <row r="192" spans="1:15" x14ac:dyDescent="0.25">
      <c r="A192" s="134"/>
      <c r="B192" s="736"/>
      <c r="C192" s="738" t="s">
        <v>740</v>
      </c>
      <c r="D192" s="738"/>
      <c r="E192" s="738"/>
      <c r="F192" s="738"/>
      <c r="G192" s="738"/>
      <c r="H192" s="738"/>
      <c r="I192" s="738"/>
      <c r="J192" s="738"/>
      <c r="K192" s="738"/>
      <c r="L192" s="738"/>
      <c r="M192" s="738"/>
      <c r="N192" s="738"/>
      <c r="O192" s="219"/>
    </row>
    <row r="193" spans="1:15" x14ac:dyDescent="0.25">
      <c r="A193" s="134"/>
      <c r="B193" s="706"/>
      <c r="C193" s="750" t="s">
        <v>723</v>
      </c>
      <c r="D193" s="751"/>
      <c r="E193" s="751"/>
      <c r="F193" s="751"/>
      <c r="G193" s="751"/>
      <c r="H193" s="751"/>
      <c r="I193" s="751"/>
      <c r="J193" s="751"/>
      <c r="K193" s="751"/>
      <c r="L193" s="751"/>
      <c r="M193" s="751"/>
      <c r="N193" s="751"/>
      <c r="O193" s="752"/>
    </row>
    <row r="194" spans="1:15" x14ac:dyDescent="0.25">
      <c r="A194" s="134"/>
      <c r="B194" s="706"/>
      <c r="C194" s="681"/>
      <c r="D194" s="682"/>
      <c r="E194" s="682"/>
      <c r="F194" s="682"/>
      <c r="G194" s="682"/>
      <c r="H194" s="682"/>
      <c r="I194" s="682"/>
      <c r="J194" s="682"/>
      <c r="K194" s="682"/>
      <c r="L194" s="682"/>
      <c r="M194" s="682"/>
      <c r="N194" s="682"/>
      <c r="O194" s="683"/>
    </row>
    <row r="195" spans="1:15" x14ac:dyDescent="0.25">
      <c r="A195" s="134"/>
      <c r="B195" s="706"/>
      <c r="C195" s="681"/>
      <c r="D195" s="682"/>
      <c r="E195" s="682"/>
      <c r="F195" s="682"/>
      <c r="G195" s="682"/>
      <c r="H195" s="682"/>
      <c r="I195" s="682"/>
      <c r="J195" s="682"/>
      <c r="K195" s="682"/>
      <c r="L195" s="682"/>
      <c r="M195" s="682"/>
      <c r="N195" s="682"/>
      <c r="O195" s="683"/>
    </row>
    <row r="196" spans="1:15" x14ac:dyDescent="0.25">
      <c r="A196" s="134"/>
      <c r="B196" s="706"/>
      <c r="C196" s="758"/>
      <c r="D196" s="759"/>
      <c r="E196" s="759"/>
      <c r="F196" s="759"/>
      <c r="G196" s="759"/>
      <c r="H196" s="759"/>
      <c r="I196" s="759"/>
      <c r="J196" s="759"/>
      <c r="K196" s="759"/>
      <c r="L196" s="759"/>
      <c r="M196" s="759"/>
      <c r="N196" s="759"/>
      <c r="O196" s="760"/>
    </row>
    <row r="197" spans="1:15" x14ac:dyDescent="0.25">
      <c r="A197" s="134"/>
      <c r="B197" s="736"/>
      <c r="C197" s="768" t="s">
        <v>741</v>
      </c>
      <c r="D197" s="768"/>
      <c r="E197" s="768"/>
      <c r="F197" s="768"/>
      <c r="G197" s="768"/>
      <c r="H197" s="768"/>
      <c r="I197" s="768"/>
      <c r="J197" s="768"/>
      <c r="K197" s="768"/>
      <c r="L197" s="768"/>
      <c r="M197" s="768"/>
      <c r="N197" s="768"/>
      <c r="O197" s="147"/>
    </row>
    <row r="198" spans="1:15" x14ac:dyDescent="0.25">
      <c r="A198" s="134"/>
      <c r="B198" s="736"/>
      <c r="C198" s="724" t="s">
        <v>742</v>
      </c>
      <c r="D198" s="724"/>
      <c r="E198" s="724"/>
      <c r="F198" s="724"/>
      <c r="G198" s="724"/>
      <c r="H198" s="724"/>
      <c r="I198" s="724"/>
      <c r="J198" s="724"/>
      <c r="K198" s="724"/>
      <c r="L198" s="724"/>
      <c r="M198" s="724"/>
      <c r="N198" s="724"/>
      <c r="O198" s="147"/>
    </row>
    <row r="199" spans="1:15" x14ac:dyDescent="0.25">
      <c r="A199" s="134"/>
      <c r="B199" s="736"/>
      <c r="C199" s="724" t="s">
        <v>743</v>
      </c>
      <c r="D199" s="724"/>
      <c r="E199" s="724"/>
      <c r="F199" s="724"/>
      <c r="G199" s="724"/>
      <c r="H199" s="724"/>
      <c r="I199" s="724"/>
      <c r="J199" s="724"/>
      <c r="K199" s="724"/>
      <c r="L199" s="724"/>
      <c r="M199" s="724"/>
      <c r="N199" s="724"/>
      <c r="O199" s="219"/>
    </row>
    <row r="200" spans="1:15" x14ac:dyDescent="0.25">
      <c r="A200" s="134"/>
      <c r="B200" s="736"/>
      <c r="C200" s="765" t="s">
        <v>626</v>
      </c>
      <c r="D200" s="765"/>
      <c r="E200" s="765"/>
      <c r="F200" s="765"/>
      <c r="G200" s="765"/>
      <c r="H200" s="765"/>
      <c r="I200" s="765"/>
      <c r="J200" s="765"/>
      <c r="K200" s="765"/>
      <c r="L200" s="765"/>
      <c r="M200" s="765"/>
      <c r="N200" s="765"/>
      <c r="O200" s="147"/>
    </row>
    <row r="201" spans="1:15" x14ac:dyDescent="0.25">
      <c r="A201" s="134"/>
      <c r="B201" s="706"/>
      <c r="C201" s="750" t="s">
        <v>724</v>
      </c>
      <c r="D201" s="751"/>
      <c r="E201" s="751"/>
      <c r="F201" s="751"/>
      <c r="G201" s="751"/>
      <c r="H201" s="751"/>
      <c r="I201" s="751"/>
      <c r="J201" s="751"/>
      <c r="K201" s="751"/>
      <c r="L201" s="751"/>
      <c r="M201" s="751"/>
      <c r="N201" s="751"/>
      <c r="O201" s="752"/>
    </row>
    <row r="202" spans="1:15" x14ac:dyDescent="0.25">
      <c r="A202" s="134"/>
      <c r="B202" s="706"/>
      <c r="C202" s="681"/>
      <c r="D202" s="682"/>
      <c r="E202" s="682"/>
      <c r="F202" s="682"/>
      <c r="G202" s="682"/>
      <c r="H202" s="682"/>
      <c r="I202" s="682"/>
      <c r="J202" s="682"/>
      <c r="K202" s="682"/>
      <c r="L202" s="682"/>
      <c r="M202" s="682"/>
      <c r="N202" s="682"/>
      <c r="O202" s="683"/>
    </row>
    <row r="203" spans="1:15" x14ac:dyDescent="0.25">
      <c r="A203" s="134"/>
      <c r="B203" s="706"/>
      <c r="C203" s="681"/>
      <c r="D203" s="682"/>
      <c r="E203" s="682"/>
      <c r="F203" s="682"/>
      <c r="G203" s="682"/>
      <c r="H203" s="682"/>
      <c r="I203" s="682"/>
      <c r="J203" s="682"/>
      <c r="K203" s="682"/>
      <c r="L203" s="682"/>
      <c r="M203" s="682"/>
      <c r="N203" s="682"/>
      <c r="O203" s="683"/>
    </row>
    <row r="204" spans="1:15" x14ac:dyDescent="0.25">
      <c r="A204" s="134"/>
      <c r="B204" s="706"/>
      <c r="C204" s="758"/>
      <c r="D204" s="759"/>
      <c r="E204" s="759"/>
      <c r="F204" s="759"/>
      <c r="G204" s="759"/>
      <c r="H204" s="759"/>
      <c r="I204" s="759"/>
      <c r="J204" s="759"/>
      <c r="K204" s="759"/>
      <c r="L204" s="759"/>
      <c r="M204" s="759"/>
      <c r="N204" s="759"/>
      <c r="O204" s="760"/>
    </row>
    <row r="205" spans="1:15" x14ac:dyDescent="0.25">
      <c r="A205" s="134"/>
      <c r="B205" s="706"/>
      <c r="C205" s="724" t="s">
        <v>744</v>
      </c>
      <c r="D205" s="724"/>
      <c r="E205" s="724"/>
      <c r="F205" s="724"/>
      <c r="G205" s="724"/>
      <c r="H205" s="724"/>
      <c r="I205" s="724"/>
      <c r="J205" s="724"/>
      <c r="K205" s="724"/>
      <c r="L205" s="724"/>
      <c r="M205" s="724"/>
      <c r="N205" s="724"/>
      <c r="O205" s="147"/>
    </row>
    <row r="206" spans="1:15" x14ac:dyDescent="0.25">
      <c r="A206" s="134"/>
      <c r="B206" s="737"/>
      <c r="C206" s="724" t="s">
        <v>745</v>
      </c>
      <c r="D206" s="724"/>
      <c r="E206" s="724"/>
      <c r="F206" s="724"/>
      <c r="G206" s="724"/>
      <c r="H206" s="724"/>
      <c r="I206" s="724"/>
      <c r="J206" s="724"/>
      <c r="K206" s="724"/>
      <c r="L206" s="724"/>
      <c r="M206" s="724"/>
      <c r="N206" s="724"/>
      <c r="O206" s="147"/>
    </row>
    <row r="207" spans="1:15" x14ac:dyDescent="0.25">
      <c r="A207" s="134"/>
      <c r="B207" s="705">
        <v>6.4</v>
      </c>
      <c r="C207" s="711" t="s">
        <v>725</v>
      </c>
      <c r="D207" s="712"/>
      <c r="E207" s="712"/>
      <c r="F207" s="712"/>
      <c r="G207" s="712"/>
      <c r="H207" s="712"/>
      <c r="I207" s="712"/>
      <c r="J207" s="712"/>
      <c r="K207" s="712"/>
      <c r="L207" s="712"/>
      <c r="M207" s="712"/>
      <c r="N207" s="712"/>
      <c r="O207" s="713"/>
    </row>
    <row r="208" spans="1:15" x14ac:dyDescent="0.25">
      <c r="A208" s="134"/>
      <c r="B208" s="706"/>
      <c r="C208" s="681"/>
      <c r="D208" s="682"/>
      <c r="E208" s="682"/>
      <c r="F208" s="682"/>
      <c r="G208" s="682"/>
      <c r="H208" s="682"/>
      <c r="I208" s="682"/>
      <c r="J208" s="682"/>
      <c r="K208" s="682"/>
      <c r="L208" s="682"/>
      <c r="M208" s="682"/>
      <c r="N208" s="682"/>
      <c r="O208" s="683"/>
    </row>
    <row r="209" spans="1:15" x14ac:dyDescent="0.25">
      <c r="A209" s="134"/>
      <c r="B209" s="706"/>
      <c r="C209" s="681"/>
      <c r="D209" s="682"/>
      <c r="E209" s="682"/>
      <c r="F209" s="682"/>
      <c r="G209" s="682"/>
      <c r="H209" s="682"/>
      <c r="I209" s="682"/>
      <c r="J209" s="682"/>
      <c r="K209" s="682"/>
      <c r="L209" s="682"/>
      <c r="M209" s="682"/>
      <c r="N209" s="682"/>
      <c r="O209" s="683"/>
    </row>
    <row r="210" spans="1:15" ht="13.5" thickBot="1" x14ac:dyDescent="0.3">
      <c r="A210" s="134"/>
      <c r="B210" s="707"/>
      <c r="C210" s="684"/>
      <c r="D210" s="685"/>
      <c r="E210" s="685"/>
      <c r="F210" s="685"/>
      <c r="G210" s="685"/>
      <c r="H210" s="685"/>
      <c r="I210" s="685"/>
      <c r="J210" s="685"/>
      <c r="K210" s="685"/>
      <c r="L210" s="685"/>
      <c r="M210" s="685"/>
      <c r="N210" s="685"/>
      <c r="O210" s="686"/>
    </row>
    <row r="211" spans="1:15" ht="25.5" customHeight="1" x14ac:dyDescent="0.25">
      <c r="A211" s="134"/>
      <c r="B211" s="145">
        <v>7</v>
      </c>
      <c r="C211" s="709" t="s">
        <v>101</v>
      </c>
      <c r="D211" s="709"/>
      <c r="E211" s="709"/>
      <c r="F211" s="709"/>
      <c r="G211" s="709"/>
      <c r="H211" s="709"/>
      <c r="I211" s="709"/>
      <c r="J211" s="709"/>
      <c r="K211" s="709"/>
      <c r="L211" s="709"/>
      <c r="M211" s="709"/>
      <c r="N211" s="709"/>
      <c r="O211" s="218"/>
    </row>
    <row r="212" spans="1:15" x14ac:dyDescent="0.25">
      <c r="A212" s="134"/>
      <c r="B212" s="694">
        <v>7.1</v>
      </c>
      <c r="C212" s="678" t="s">
        <v>792</v>
      </c>
      <c r="D212" s="679"/>
      <c r="E212" s="679"/>
      <c r="F212" s="679"/>
      <c r="G212" s="679"/>
      <c r="H212" s="679"/>
      <c r="I212" s="679"/>
      <c r="J212" s="679"/>
      <c r="K212" s="679"/>
      <c r="L212" s="679"/>
      <c r="M212" s="679"/>
      <c r="N212" s="679"/>
      <c r="O212" s="680"/>
    </row>
    <row r="213" spans="1:15" x14ac:dyDescent="0.25">
      <c r="A213" s="134"/>
      <c r="B213" s="695"/>
      <c r="C213" s="672"/>
      <c r="D213" s="673"/>
      <c r="E213" s="673"/>
      <c r="F213" s="673"/>
      <c r="G213" s="673"/>
      <c r="H213" s="673"/>
      <c r="I213" s="673"/>
      <c r="J213" s="673"/>
      <c r="K213" s="673"/>
      <c r="L213" s="673"/>
      <c r="M213" s="673"/>
      <c r="N213" s="673"/>
      <c r="O213" s="674"/>
    </row>
    <row r="214" spans="1:15" x14ac:dyDescent="0.25">
      <c r="A214" s="134"/>
      <c r="B214" s="695"/>
      <c r="C214" s="672"/>
      <c r="D214" s="673"/>
      <c r="E214" s="673"/>
      <c r="F214" s="673"/>
      <c r="G214" s="673"/>
      <c r="H214" s="673"/>
      <c r="I214" s="673"/>
      <c r="J214" s="673"/>
      <c r="K214" s="673"/>
      <c r="L214" s="673"/>
      <c r="M214" s="673"/>
      <c r="N214" s="673"/>
      <c r="O214" s="674"/>
    </row>
    <row r="215" spans="1:15" ht="13.5" thickBot="1" x14ac:dyDescent="0.3">
      <c r="A215" s="134"/>
      <c r="B215" s="696"/>
      <c r="C215" s="675"/>
      <c r="D215" s="676"/>
      <c r="E215" s="676"/>
      <c r="F215" s="676"/>
      <c r="G215" s="676"/>
      <c r="H215" s="676"/>
      <c r="I215" s="676"/>
      <c r="J215" s="676"/>
      <c r="K215" s="676"/>
      <c r="L215" s="676"/>
      <c r="M215" s="676"/>
      <c r="N215" s="676"/>
      <c r="O215" s="677"/>
    </row>
    <row r="216" spans="1:15" x14ac:dyDescent="0.25">
      <c r="A216" s="134"/>
      <c r="B216" s="148">
        <v>8</v>
      </c>
      <c r="C216" s="697" t="s">
        <v>104</v>
      </c>
      <c r="D216" s="697"/>
      <c r="E216" s="697"/>
      <c r="F216" s="697"/>
      <c r="G216" s="697"/>
      <c r="H216" s="697"/>
      <c r="I216" s="697"/>
      <c r="J216" s="697"/>
      <c r="K216" s="697"/>
      <c r="L216" s="697"/>
      <c r="M216" s="697"/>
      <c r="N216" s="697"/>
      <c r="O216" s="218"/>
    </row>
    <row r="217" spans="1:15" x14ac:dyDescent="0.25">
      <c r="A217" s="134"/>
      <c r="B217" s="735">
        <v>8.1</v>
      </c>
      <c r="C217" s="698" t="s">
        <v>102</v>
      </c>
      <c r="D217" s="698"/>
      <c r="E217" s="698"/>
      <c r="F217" s="698"/>
      <c r="G217" s="698"/>
      <c r="H217" s="698"/>
      <c r="I217" s="698"/>
      <c r="J217" s="698"/>
      <c r="K217" s="698"/>
      <c r="L217" s="698"/>
      <c r="M217" s="698"/>
      <c r="N217" s="698"/>
      <c r="O217" s="146"/>
    </row>
    <row r="218" spans="1:15" x14ac:dyDescent="0.25">
      <c r="A218" s="134"/>
      <c r="B218" s="736"/>
      <c r="C218" s="724" t="s">
        <v>528</v>
      </c>
      <c r="D218" s="724"/>
      <c r="E218" s="724"/>
      <c r="F218" s="724"/>
      <c r="G218" s="724"/>
      <c r="H218" s="724"/>
      <c r="I218" s="724"/>
      <c r="J218" s="724"/>
      <c r="K218" s="724"/>
      <c r="L218" s="724"/>
      <c r="M218" s="724"/>
      <c r="N218" s="724"/>
      <c r="O218" s="147"/>
    </row>
    <row r="219" spans="1:15" x14ac:dyDescent="0.25">
      <c r="A219" s="134"/>
      <c r="B219" s="736"/>
      <c r="C219" s="724" t="s">
        <v>529</v>
      </c>
      <c r="D219" s="724"/>
      <c r="E219" s="724"/>
      <c r="F219" s="724"/>
      <c r="G219" s="724"/>
      <c r="H219" s="724"/>
      <c r="I219" s="724"/>
      <c r="J219" s="724"/>
      <c r="K219" s="724"/>
      <c r="L219" s="724"/>
      <c r="M219" s="724"/>
      <c r="N219" s="724"/>
      <c r="O219" s="147"/>
    </row>
    <row r="220" spans="1:15" x14ac:dyDescent="0.25">
      <c r="A220" s="134"/>
      <c r="B220" s="736"/>
      <c r="C220" s="724" t="s">
        <v>103</v>
      </c>
      <c r="D220" s="724"/>
      <c r="E220" s="724"/>
      <c r="F220" s="724"/>
      <c r="G220" s="724"/>
      <c r="H220" s="724"/>
      <c r="I220" s="724"/>
      <c r="J220" s="724"/>
      <c r="K220" s="724"/>
      <c r="L220" s="724"/>
      <c r="M220" s="724"/>
      <c r="N220" s="724"/>
      <c r="O220" s="147"/>
    </row>
    <row r="221" spans="1:15" x14ac:dyDescent="0.25">
      <c r="A221" s="134"/>
      <c r="B221" s="736"/>
      <c r="C221" s="738" t="s">
        <v>746</v>
      </c>
      <c r="D221" s="738"/>
      <c r="E221" s="738"/>
      <c r="F221" s="738"/>
      <c r="G221" s="738"/>
      <c r="H221" s="738"/>
      <c r="I221" s="738"/>
      <c r="J221" s="738"/>
      <c r="K221" s="738"/>
      <c r="L221" s="738"/>
      <c r="M221" s="738"/>
      <c r="N221" s="738"/>
      <c r="O221" s="219"/>
    </row>
    <row r="222" spans="1:15" x14ac:dyDescent="0.25">
      <c r="A222" s="134"/>
      <c r="B222" s="706"/>
      <c r="C222" s="750" t="s">
        <v>726</v>
      </c>
      <c r="D222" s="751"/>
      <c r="E222" s="751"/>
      <c r="F222" s="751"/>
      <c r="G222" s="751"/>
      <c r="H222" s="751"/>
      <c r="I222" s="751"/>
      <c r="J222" s="751"/>
      <c r="K222" s="751"/>
      <c r="L222" s="751"/>
      <c r="M222" s="751"/>
      <c r="N222" s="751"/>
      <c r="O222" s="752"/>
    </row>
    <row r="223" spans="1:15" x14ac:dyDescent="0.25">
      <c r="A223" s="134"/>
      <c r="B223" s="706"/>
      <c r="C223" s="681"/>
      <c r="D223" s="682"/>
      <c r="E223" s="682"/>
      <c r="F223" s="682"/>
      <c r="G223" s="682"/>
      <c r="H223" s="682"/>
      <c r="I223" s="682"/>
      <c r="J223" s="682"/>
      <c r="K223" s="682"/>
      <c r="L223" s="682"/>
      <c r="M223" s="682"/>
      <c r="N223" s="682"/>
      <c r="O223" s="683"/>
    </row>
    <row r="224" spans="1:15" x14ac:dyDescent="0.25">
      <c r="A224" s="134"/>
      <c r="B224" s="706"/>
      <c r="C224" s="681"/>
      <c r="D224" s="682"/>
      <c r="E224" s="682"/>
      <c r="F224" s="682"/>
      <c r="G224" s="682"/>
      <c r="H224" s="682"/>
      <c r="I224" s="682"/>
      <c r="J224" s="682"/>
      <c r="K224" s="682"/>
      <c r="L224" s="682"/>
      <c r="M224" s="682"/>
      <c r="N224" s="682"/>
      <c r="O224" s="683"/>
    </row>
    <row r="225" spans="1:15" x14ac:dyDescent="0.25">
      <c r="A225" s="134"/>
      <c r="B225" s="706"/>
      <c r="C225" s="758"/>
      <c r="D225" s="759"/>
      <c r="E225" s="759"/>
      <c r="F225" s="759"/>
      <c r="G225" s="759"/>
      <c r="H225" s="759"/>
      <c r="I225" s="759"/>
      <c r="J225" s="759"/>
      <c r="K225" s="759"/>
      <c r="L225" s="759"/>
      <c r="M225" s="759"/>
      <c r="N225" s="759"/>
      <c r="O225" s="760"/>
    </row>
    <row r="226" spans="1:15" x14ac:dyDescent="0.25">
      <c r="A226" s="134"/>
      <c r="B226" s="736"/>
      <c r="C226" s="749" t="s">
        <v>747</v>
      </c>
      <c r="D226" s="749"/>
      <c r="E226" s="749"/>
      <c r="F226" s="749"/>
      <c r="G226" s="749"/>
      <c r="H226" s="749"/>
      <c r="I226" s="749"/>
      <c r="J226" s="749"/>
      <c r="K226" s="749"/>
      <c r="L226" s="749"/>
      <c r="M226" s="749"/>
      <c r="N226" s="749"/>
      <c r="O226" s="219"/>
    </row>
    <row r="227" spans="1:15" x14ac:dyDescent="0.25">
      <c r="A227" s="134"/>
      <c r="B227" s="706"/>
      <c r="C227" s="750" t="s">
        <v>727</v>
      </c>
      <c r="D227" s="751"/>
      <c r="E227" s="751"/>
      <c r="F227" s="751"/>
      <c r="G227" s="751"/>
      <c r="H227" s="751"/>
      <c r="I227" s="751"/>
      <c r="J227" s="751"/>
      <c r="K227" s="751"/>
      <c r="L227" s="751"/>
      <c r="M227" s="751"/>
      <c r="N227" s="751"/>
      <c r="O227" s="752"/>
    </row>
    <row r="228" spans="1:15" x14ac:dyDescent="0.25">
      <c r="A228" s="134"/>
      <c r="B228" s="706"/>
      <c r="C228" s="681"/>
      <c r="D228" s="682"/>
      <c r="E228" s="682"/>
      <c r="F228" s="682"/>
      <c r="G228" s="682"/>
      <c r="H228" s="682"/>
      <c r="I228" s="682"/>
      <c r="J228" s="682"/>
      <c r="K228" s="682"/>
      <c r="L228" s="682"/>
      <c r="M228" s="682"/>
      <c r="N228" s="682"/>
      <c r="O228" s="683"/>
    </row>
    <row r="229" spans="1:15" x14ac:dyDescent="0.25">
      <c r="A229" s="134"/>
      <c r="B229" s="706"/>
      <c r="C229" s="681"/>
      <c r="D229" s="682"/>
      <c r="E229" s="682"/>
      <c r="F229" s="682"/>
      <c r="G229" s="682"/>
      <c r="H229" s="682"/>
      <c r="I229" s="682"/>
      <c r="J229" s="682"/>
      <c r="K229" s="682"/>
      <c r="L229" s="682"/>
      <c r="M229" s="682"/>
      <c r="N229" s="682"/>
      <c r="O229" s="683"/>
    </row>
    <row r="230" spans="1:15" ht="13.5" thickBot="1" x14ac:dyDescent="0.3">
      <c r="A230" s="134"/>
      <c r="B230" s="707"/>
      <c r="C230" s="684"/>
      <c r="D230" s="685"/>
      <c r="E230" s="685"/>
      <c r="F230" s="685"/>
      <c r="G230" s="685"/>
      <c r="H230" s="685"/>
      <c r="I230" s="685"/>
      <c r="J230" s="685"/>
      <c r="K230" s="685"/>
      <c r="L230" s="685"/>
      <c r="M230" s="685"/>
      <c r="N230" s="685"/>
      <c r="O230" s="686"/>
    </row>
    <row r="231" spans="1:15" ht="25.5" customHeight="1" x14ac:dyDescent="0.25">
      <c r="A231" s="134"/>
      <c r="B231" s="145">
        <v>9</v>
      </c>
      <c r="C231" s="726" t="s">
        <v>1122</v>
      </c>
      <c r="D231" s="692"/>
      <c r="E231" s="692"/>
      <c r="F231" s="692"/>
      <c r="G231" s="692"/>
      <c r="H231" s="692"/>
      <c r="I231" s="692"/>
      <c r="J231" s="692"/>
      <c r="K231" s="692"/>
      <c r="L231" s="692"/>
      <c r="M231" s="692"/>
      <c r="N231" s="692"/>
      <c r="O231" s="218"/>
    </row>
    <row r="232" spans="1:15" x14ac:dyDescent="0.25">
      <c r="A232" s="134"/>
      <c r="B232" s="720">
        <v>9.1</v>
      </c>
      <c r="C232" s="693" t="s">
        <v>105</v>
      </c>
      <c r="D232" s="693"/>
      <c r="E232" s="693"/>
      <c r="F232" s="693"/>
      <c r="G232" s="693"/>
      <c r="H232" s="693"/>
      <c r="I232" s="693"/>
      <c r="J232" s="693"/>
      <c r="K232" s="693"/>
      <c r="L232" s="693"/>
      <c r="M232" s="693"/>
      <c r="N232" s="693"/>
      <c r="O232" s="146"/>
    </row>
    <row r="233" spans="1:15" x14ac:dyDescent="0.25">
      <c r="A233" s="134"/>
      <c r="B233" s="721"/>
      <c r="C233" s="699" t="s">
        <v>106</v>
      </c>
      <c r="D233" s="699"/>
      <c r="E233" s="699"/>
      <c r="F233" s="699"/>
      <c r="G233" s="699"/>
      <c r="H233" s="699"/>
      <c r="I233" s="699"/>
      <c r="J233" s="699"/>
      <c r="K233" s="699"/>
      <c r="L233" s="699"/>
      <c r="M233" s="699"/>
      <c r="N233" s="699"/>
      <c r="O233" s="147"/>
    </row>
    <row r="234" spans="1:15" x14ac:dyDescent="0.25">
      <c r="A234" s="134"/>
      <c r="B234" s="721"/>
      <c r="C234" s="699" t="s">
        <v>107</v>
      </c>
      <c r="D234" s="699"/>
      <c r="E234" s="699"/>
      <c r="F234" s="699"/>
      <c r="G234" s="699"/>
      <c r="H234" s="699"/>
      <c r="I234" s="699"/>
      <c r="J234" s="699"/>
      <c r="K234" s="699"/>
      <c r="L234" s="699"/>
      <c r="M234" s="699"/>
      <c r="N234" s="699"/>
      <c r="O234" s="147"/>
    </row>
    <row r="235" spans="1:15" x14ac:dyDescent="0.25">
      <c r="A235" s="134"/>
      <c r="B235" s="721"/>
      <c r="C235" s="699" t="s">
        <v>108</v>
      </c>
      <c r="D235" s="699"/>
      <c r="E235" s="699"/>
      <c r="F235" s="699"/>
      <c r="G235" s="699"/>
      <c r="H235" s="699"/>
      <c r="I235" s="699"/>
      <c r="J235" s="699"/>
      <c r="K235" s="699"/>
      <c r="L235" s="699"/>
      <c r="M235" s="699"/>
      <c r="N235" s="699"/>
      <c r="O235" s="147"/>
    </row>
    <row r="236" spans="1:15" x14ac:dyDescent="0.25">
      <c r="A236" s="134"/>
      <c r="B236" s="721"/>
      <c r="C236" s="699" t="s">
        <v>109</v>
      </c>
      <c r="D236" s="699"/>
      <c r="E236" s="699"/>
      <c r="F236" s="699"/>
      <c r="G236" s="699"/>
      <c r="H236" s="699"/>
      <c r="I236" s="699"/>
      <c r="J236" s="699"/>
      <c r="K236" s="699"/>
      <c r="L236" s="699"/>
      <c r="M236" s="699"/>
      <c r="N236" s="699"/>
      <c r="O236" s="147"/>
    </row>
    <row r="237" spans="1:15" x14ac:dyDescent="0.25">
      <c r="A237" s="134"/>
      <c r="B237" s="721"/>
      <c r="C237" s="699" t="s">
        <v>110</v>
      </c>
      <c r="D237" s="699"/>
      <c r="E237" s="699"/>
      <c r="F237" s="699"/>
      <c r="G237" s="699"/>
      <c r="H237" s="699"/>
      <c r="I237" s="699"/>
      <c r="J237" s="699"/>
      <c r="K237" s="699"/>
      <c r="L237" s="699"/>
      <c r="M237" s="699"/>
      <c r="N237" s="699"/>
      <c r="O237" s="147"/>
    </row>
    <row r="238" spans="1:15" x14ac:dyDescent="0.25">
      <c r="A238" s="134"/>
      <c r="B238" s="721"/>
      <c r="C238" s="699" t="s">
        <v>111</v>
      </c>
      <c r="D238" s="699"/>
      <c r="E238" s="699"/>
      <c r="F238" s="699"/>
      <c r="G238" s="699"/>
      <c r="H238" s="699"/>
      <c r="I238" s="699"/>
      <c r="J238" s="699"/>
      <c r="K238" s="699"/>
      <c r="L238" s="699"/>
      <c r="M238" s="699"/>
      <c r="N238" s="699"/>
      <c r="O238" s="147"/>
    </row>
    <row r="239" spans="1:15" x14ac:dyDescent="0.25">
      <c r="A239" s="134"/>
      <c r="B239" s="721"/>
      <c r="C239" s="702" t="s">
        <v>112</v>
      </c>
      <c r="D239" s="702"/>
      <c r="E239" s="702"/>
      <c r="F239" s="702"/>
      <c r="G239" s="702"/>
      <c r="H239" s="702"/>
      <c r="I239" s="702"/>
      <c r="J239" s="702"/>
      <c r="K239" s="702"/>
      <c r="L239" s="702"/>
      <c r="M239" s="702"/>
      <c r="N239" s="702"/>
      <c r="O239" s="219"/>
    </row>
    <row r="240" spans="1:15" x14ac:dyDescent="0.25">
      <c r="A240" s="134"/>
      <c r="B240" s="695"/>
      <c r="C240" s="717" t="s">
        <v>728</v>
      </c>
      <c r="D240" s="718"/>
      <c r="E240" s="718"/>
      <c r="F240" s="718"/>
      <c r="G240" s="718"/>
      <c r="H240" s="718"/>
      <c r="I240" s="718"/>
      <c r="J240" s="718"/>
      <c r="K240" s="718"/>
      <c r="L240" s="718"/>
      <c r="M240" s="718"/>
      <c r="N240" s="718"/>
      <c r="O240" s="719"/>
    </row>
    <row r="241" spans="1:15" x14ac:dyDescent="0.25">
      <c r="A241" s="134"/>
      <c r="B241" s="695"/>
      <c r="C241" s="672"/>
      <c r="D241" s="673"/>
      <c r="E241" s="673"/>
      <c r="F241" s="673"/>
      <c r="G241" s="673"/>
      <c r="H241" s="673"/>
      <c r="I241" s="673"/>
      <c r="J241" s="673"/>
      <c r="K241" s="673"/>
      <c r="L241" s="673"/>
      <c r="M241" s="673"/>
      <c r="N241" s="673"/>
      <c r="O241" s="674"/>
    </row>
    <row r="242" spans="1:15" x14ac:dyDescent="0.25">
      <c r="A242" s="134"/>
      <c r="B242" s="695"/>
      <c r="C242" s="672"/>
      <c r="D242" s="673"/>
      <c r="E242" s="673"/>
      <c r="F242" s="673"/>
      <c r="G242" s="673"/>
      <c r="H242" s="673"/>
      <c r="I242" s="673"/>
      <c r="J242" s="673"/>
      <c r="K242" s="673"/>
      <c r="L242" s="673"/>
      <c r="M242" s="673"/>
      <c r="N242" s="673"/>
      <c r="O242" s="674"/>
    </row>
    <row r="243" spans="1:15" x14ac:dyDescent="0.25">
      <c r="A243" s="134"/>
      <c r="B243" s="695"/>
      <c r="C243" s="714"/>
      <c r="D243" s="715"/>
      <c r="E243" s="715"/>
      <c r="F243" s="715"/>
      <c r="G243" s="715"/>
      <c r="H243" s="715"/>
      <c r="I243" s="715"/>
      <c r="J243" s="715"/>
      <c r="K243" s="715"/>
      <c r="L243" s="715"/>
      <c r="M243" s="715"/>
      <c r="N243" s="715"/>
      <c r="O243" s="716"/>
    </row>
    <row r="244" spans="1:15" ht="13.5" thickBot="1" x14ac:dyDescent="0.3">
      <c r="A244" s="134"/>
      <c r="B244" s="722"/>
      <c r="C244" s="757" t="s">
        <v>628</v>
      </c>
      <c r="D244" s="757"/>
      <c r="E244" s="757"/>
      <c r="F244" s="757"/>
      <c r="G244" s="757"/>
      <c r="H244" s="757"/>
      <c r="I244" s="757"/>
      <c r="J244" s="757"/>
      <c r="K244" s="757"/>
      <c r="L244" s="757"/>
      <c r="M244" s="757"/>
      <c r="N244" s="757"/>
      <c r="O244" s="152"/>
    </row>
    <row r="245" spans="1:15" ht="25.5" customHeight="1" x14ac:dyDescent="0.25">
      <c r="A245" s="134"/>
      <c r="B245" s="148">
        <v>10</v>
      </c>
      <c r="C245" s="697" t="s">
        <v>530</v>
      </c>
      <c r="D245" s="697"/>
      <c r="E245" s="697"/>
      <c r="F245" s="697"/>
      <c r="G245" s="697"/>
      <c r="H245" s="697"/>
      <c r="I245" s="697"/>
      <c r="J245" s="697"/>
      <c r="K245" s="697"/>
      <c r="L245" s="697"/>
      <c r="M245" s="697"/>
      <c r="N245" s="697"/>
      <c r="O245" s="218"/>
    </row>
    <row r="246" spans="1:15" x14ac:dyDescent="0.25">
      <c r="A246" s="134"/>
      <c r="B246" s="691">
        <v>10.1</v>
      </c>
      <c r="C246" s="698" t="s">
        <v>686</v>
      </c>
      <c r="D246" s="698"/>
      <c r="E246" s="698"/>
      <c r="F246" s="698"/>
      <c r="G246" s="698"/>
      <c r="H246" s="698"/>
      <c r="I246" s="698"/>
      <c r="J246" s="698"/>
      <c r="K246" s="698"/>
      <c r="L246" s="698"/>
      <c r="M246" s="698"/>
      <c r="N246" s="698"/>
      <c r="O246" s="146"/>
    </row>
    <row r="247" spans="1:15" x14ac:dyDescent="0.25">
      <c r="A247" s="134"/>
      <c r="B247" s="691"/>
      <c r="C247" s="724" t="s">
        <v>687</v>
      </c>
      <c r="D247" s="724"/>
      <c r="E247" s="724"/>
      <c r="F247" s="724"/>
      <c r="G247" s="724"/>
      <c r="H247" s="724"/>
      <c r="I247" s="724"/>
      <c r="J247" s="724"/>
      <c r="K247" s="724"/>
      <c r="L247" s="724"/>
      <c r="M247" s="724"/>
      <c r="N247" s="724"/>
      <c r="O247" s="147"/>
    </row>
    <row r="248" spans="1:15" x14ac:dyDescent="0.25">
      <c r="A248" s="134"/>
      <c r="B248" s="691"/>
      <c r="C248" s="724" t="s">
        <v>688</v>
      </c>
      <c r="D248" s="724"/>
      <c r="E248" s="724"/>
      <c r="F248" s="724"/>
      <c r="G248" s="724"/>
      <c r="H248" s="724"/>
      <c r="I248" s="724"/>
      <c r="J248" s="724"/>
      <c r="K248" s="724"/>
      <c r="L248" s="724"/>
      <c r="M248" s="724"/>
      <c r="N248" s="724"/>
      <c r="O248" s="147"/>
    </row>
    <row r="249" spans="1:15" x14ac:dyDescent="0.25">
      <c r="A249" s="134"/>
      <c r="B249" s="691"/>
      <c r="C249" s="724" t="s">
        <v>689</v>
      </c>
      <c r="D249" s="724"/>
      <c r="E249" s="724"/>
      <c r="F249" s="724"/>
      <c r="G249" s="724"/>
      <c r="H249" s="724"/>
      <c r="I249" s="724"/>
      <c r="J249" s="724"/>
      <c r="K249" s="724"/>
      <c r="L249" s="724"/>
      <c r="M249" s="724"/>
      <c r="N249" s="724"/>
      <c r="O249" s="147"/>
    </row>
    <row r="250" spans="1:15" x14ac:dyDescent="0.25">
      <c r="A250" s="134"/>
      <c r="B250" s="691"/>
      <c r="C250" s="724" t="s">
        <v>690</v>
      </c>
      <c r="D250" s="724"/>
      <c r="E250" s="724"/>
      <c r="F250" s="724"/>
      <c r="G250" s="724"/>
      <c r="H250" s="724"/>
      <c r="I250" s="724"/>
      <c r="J250" s="724"/>
      <c r="K250" s="724"/>
      <c r="L250" s="724"/>
      <c r="M250" s="724"/>
      <c r="N250" s="724"/>
      <c r="O250" s="147"/>
    </row>
    <row r="251" spans="1:15" x14ac:dyDescent="0.25">
      <c r="A251" s="134"/>
      <c r="B251" s="691"/>
      <c r="C251" s="724" t="s">
        <v>691</v>
      </c>
      <c r="D251" s="724"/>
      <c r="E251" s="724"/>
      <c r="F251" s="724"/>
      <c r="G251" s="724"/>
      <c r="H251" s="724"/>
      <c r="I251" s="724"/>
      <c r="J251" s="724"/>
      <c r="K251" s="724"/>
      <c r="L251" s="724"/>
      <c r="M251" s="724"/>
      <c r="N251" s="724"/>
      <c r="O251" s="147"/>
    </row>
    <row r="252" spans="1:15" x14ac:dyDescent="0.25">
      <c r="A252" s="134"/>
      <c r="B252" s="691"/>
      <c r="C252" s="738" t="s">
        <v>692</v>
      </c>
      <c r="D252" s="738"/>
      <c r="E252" s="738"/>
      <c r="F252" s="738"/>
      <c r="G252" s="738"/>
      <c r="H252" s="738"/>
      <c r="I252" s="738"/>
      <c r="J252" s="738"/>
      <c r="K252" s="738"/>
      <c r="L252" s="738"/>
      <c r="M252" s="738"/>
      <c r="N252" s="738"/>
      <c r="O252" s="147"/>
    </row>
    <row r="253" spans="1:15" x14ac:dyDescent="0.25">
      <c r="A253" s="134"/>
      <c r="B253" s="705">
        <v>10.199999999999999</v>
      </c>
      <c r="C253" s="711" t="s">
        <v>751</v>
      </c>
      <c r="D253" s="712"/>
      <c r="E253" s="712"/>
      <c r="F253" s="712"/>
      <c r="G253" s="712"/>
      <c r="H253" s="712"/>
      <c r="I253" s="712"/>
      <c r="J253" s="712"/>
      <c r="K253" s="712"/>
      <c r="L253" s="712"/>
      <c r="M253" s="712"/>
      <c r="N253" s="712"/>
      <c r="O253" s="713"/>
    </row>
    <row r="254" spans="1:15" x14ac:dyDescent="0.25">
      <c r="A254" s="134"/>
      <c r="B254" s="706"/>
      <c r="C254" s="681"/>
      <c r="D254" s="682"/>
      <c r="E254" s="682"/>
      <c r="F254" s="682"/>
      <c r="G254" s="682"/>
      <c r="H254" s="682"/>
      <c r="I254" s="682"/>
      <c r="J254" s="682"/>
      <c r="K254" s="682"/>
      <c r="L254" s="682"/>
      <c r="M254" s="682"/>
      <c r="N254" s="682"/>
      <c r="O254" s="683"/>
    </row>
    <row r="255" spans="1:15" x14ac:dyDescent="0.25">
      <c r="A255" s="134"/>
      <c r="B255" s="706"/>
      <c r="C255" s="681"/>
      <c r="D255" s="682"/>
      <c r="E255" s="682"/>
      <c r="F255" s="682"/>
      <c r="G255" s="682"/>
      <c r="H255" s="682"/>
      <c r="I255" s="682"/>
      <c r="J255" s="682"/>
      <c r="K255" s="682"/>
      <c r="L255" s="682"/>
      <c r="M255" s="682"/>
      <c r="N255" s="682"/>
      <c r="O255" s="683"/>
    </row>
    <row r="256" spans="1:15" ht="13.5" thickBot="1" x14ac:dyDescent="0.3">
      <c r="A256" s="134"/>
      <c r="B256" s="707"/>
      <c r="C256" s="684"/>
      <c r="D256" s="685"/>
      <c r="E256" s="685"/>
      <c r="F256" s="685"/>
      <c r="G256" s="685"/>
      <c r="H256" s="685"/>
      <c r="I256" s="685"/>
      <c r="J256" s="685"/>
      <c r="K256" s="685"/>
      <c r="L256" s="685"/>
      <c r="M256" s="685"/>
      <c r="N256" s="685"/>
      <c r="O256" s="686"/>
    </row>
    <row r="257" spans="1:15" ht="25.5" customHeight="1" x14ac:dyDescent="0.25">
      <c r="A257" s="134"/>
      <c r="B257" s="145">
        <v>11</v>
      </c>
      <c r="C257" s="692" t="s">
        <v>531</v>
      </c>
      <c r="D257" s="692"/>
      <c r="E257" s="692"/>
      <c r="F257" s="692"/>
      <c r="G257" s="692"/>
      <c r="H257" s="692"/>
      <c r="I257" s="692"/>
      <c r="J257" s="692"/>
      <c r="K257" s="692"/>
      <c r="L257" s="692"/>
      <c r="M257" s="692"/>
      <c r="N257" s="692"/>
      <c r="O257" s="218"/>
    </row>
    <row r="258" spans="1:15" x14ac:dyDescent="0.25">
      <c r="A258" s="134"/>
      <c r="B258" s="690">
        <v>11.1</v>
      </c>
      <c r="C258" s="693" t="s">
        <v>113</v>
      </c>
      <c r="D258" s="693"/>
      <c r="E258" s="693"/>
      <c r="F258" s="693"/>
      <c r="G258" s="693"/>
      <c r="H258" s="693"/>
      <c r="I258" s="693"/>
      <c r="J258" s="693"/>
      <c r="K258" s="693"/>
      <c r="L258" s="693"/>
      <c r="M258" s="693"/>
      <c r="N258" s="693"/>
      <c r="O258" s="146"/>
    </row>
    <row r="259" spans="1:15" x14ac:dyDescent="0.25">
      <c r="A259" s="134"/>
      <c r="B259" s="690"/>
      <c r="C259" s="699" t="s">
        <v>114</v>
      </c>
      <c r="D259" s="699"/>
      <c r="E259" s="699"/>
      <c r="F259" s="699"/>
      <c r="G259" s="699"/>
      <c r="H259" s="699"/>
      <c r="I259" s="699"/>
      <c r="J259" s="699"/>
      <c r="K259" s="699"/>
      <c r="L259" s="699"/>
      <c r="M259" s="699"/>
      <c r="N259" s="699"/>
      <c r="O259" s="147"/>
    </row>
    <row r="260" spans="1:15" x14ac:dyDescent="0.25">
      <c r="A260" s="134"/>
      <c r="B260" s="690"/>
      <c r="C260" s="699" t="s">
        <v>115</v>
      </c>
      <c r="D260" s="699"/>
      <c r="E260" s="699"/>
      <c r="F260" s="699"/>
      <c r="G260" s="699"/>
      <c r="H260" s="699"/>
      <c r="I260" s="699"/>
      <c r="J260" s="699"/>
      <c r="K260" s="699"/>
      <c r="L260" s="699"/>
      <c r="M260" s="699"/>
      <c r="N260" s="699"/>
      <c r="O260" s="147"/>
    </row>
    <row r="261" spans="1:15" x14ac:dyDescent="0.25">
      <c r="A261" s="134"/>
      <c r="B261" s="690"/>
      <c r="C261" s="699" t="s">
        <v>116</v>
      </c>
      <c r="D261" s="699"/>
      <c r="E261" s="699"/>
      <c r="F261" s="699"/>
      <c r="G261" s="699"/>
      <c r="H261" s="699"/>
      <c r="I261" s="699"/>
      <c r="J261" s="699"/>
      <c r="K261" s="699"/>
      <c r="L261" s="699"/>
      <c r="M261" s="699"/>
      <c r="N261" s="699"/>
      <c r="O261" s="147"/>
    </row>
    <row r="262" spans="1:15" x14ac:dyDescent="0.25">
      <c r="A262" s="134"/>
      <c r="B262" s="690"/>
      <c r="C262" s="699" t="s">
        <v>117</v>
      </c>
      <c r="D262" s="699"/>
      <c r="E262" s="699"/>
      <c r="F262" s="699"/>
      <c r="G262" s="699"/>
      <c r="H262" s="699"/>
      <c r="I262" s="699"/>
      <c r="J262" s="699"/>
      <c r="K262" s="699"/>
      <c r="L262" s="699"/>
      <c r="M262" s="699"/>
      <c r="N262" s="699"/>
      <c r="O262" s="147"/>
    </row>
    <row r="263" spans="1:15" x14ac:dyDescent="0.25">
      <c r="A263" s="134"/>
      <c r="B263" s="690"/>
      <c r="C263" s="702" t="s">
        <v>118</v>
      </c>
      <c r="D263" s="702"/>
      <c r="E263" s="702"/>
      <c r="F263" s="702"/>
      <c r="G263" s="702"/>
      <c r="H263" s="702"/>
      <c r="I263" s="702"/>
      <c r="J263" s="702"/>
      <c r="K263" s="702"/>
      <c r="L263" s="702"/>
      <c r="M263" s="702"/>
      <c r="N263" s="702"/>
      <c r="O263" s="147"/>
    </row>
    <row r="264" spans="1:15" x14ac:dyDescent="0.25">
      <c r="A264" s="134"/>
      <c r="B264" s="694">
        <v>11.2</v>
      </c>
      <c r="C264" s="678" t="s">
        <v>750</v>
      </c>
      <c r="D264" s="679"/>
      <c r="E264" s="679"/>
      <c r="F264" s="679"/>
      <c r="G264" s="679"/>
      <c r="H264" s="679"/>
      <c r="I264" s="679"/>
      <c r="J264" s="679"/>
      <c r="K264" s="679"/>
      <c r="L264" s="679"/>
      <c r="M264" s="679"/>
      <c r="N264" s="679"/>
      <c r="O264" s="680"/>
    </row>
    <row r="265" spans="1:15" x14ac:dyDescent="0.25">
      <c r="A265" s="134"/>
      <c r="B265" s="695"/>
      <c r="C265" s="672"/>
      <c r="D265" s="673"/>
      <c r="E265" s="673"/>
      <c r="F265" s="673"/>
      <c r="G265" s="673"/>
      <c r="H265" s="673"/>
      <c r="I265" s="673"/>
      <c r="J265" s="673"/>
      <c r="K265" s="673"/>
      <c r="L265" s="673"/>
      <c r="M265" s="673"/>
      <c r="N265" s="673"/>
      <c r="O265" s="674"/>
    </row>
    <row r="266" spans="1:15" x14ac:dyDescent="0.25">
      <c r="A266" s="134"/>
      <c r="B266" s="695"/>
      <c r="C266" s="672"/>
      <c r="D266" s="673"/>
      <c r="E266" s="673"/>
      <c r="F266" s="673"/>
      <c r="G266" s="673"/>
      <c r="H266" s="673"/>
      <c r="I266" s="673"/>
      <c r="J266" s="673"/>
      <c r="K266" s="673"/>
      <c r="L266" s="673"/>
      <c r="M266" s="673"/>
      <c r="N266" s="673"/>
      <c r="O266" s="674"/>
    </row>
    <row r="267" spans="1:15" ht="13.5" thickBot="1" x14ac:dyDescent="0.3">
      <c r="A267" s="134"/>
      <c r="B267" s="696"/>
      <c r="C267" s="675"/>
      <c r="D267" s="676"/>
      <c r="E267" s="676"/>
      <c r="F267" s="676"/>
      <c r="G267" s="676"/>
      <c r="H267" s="676"/>
      <c r="I267" s="676"/>
      <c r="J267" s="676"/>
      <c r="K267" s="676"/>
      <c r="L267" s="676"/>
      <c r="M267" s="676"/>
      <c r="N267" s="676"/>
      <c r="O267" s="677"/>
    </row>
    <row r="268" spans="1:15" x14ac:dyDescent="0.25">
      <c r="A268" s="134"/>
      <c r="B268" s="148">
        <v>12</v>
      </c>
      <c r="C268" s="710" t="s">
        <v>1041</v>
      </c>
      <c r="D268" s="697"/>
      <c r="E268" s="697"/>
      <c r="F268" s="697"/>
      <c r="G268" s="697"/>
      <c r="H268" s="697"/>
      <c r="I268" s="697"/>
      <c r="J268" s="697"/>
      <c r="K268" s="697"/>
      <c r="L268" s="697"/>
      <c r="M268" s="697"/>
      <c r="N268" s="697"/>
      <c r="O268" s="218"/>
    </row>
    <row r="269" spans="1:15" ht="26.25" customHeight="1" x14ac:dyDescent="0.25">
      <c r="A269" s="134"/>
      <c r="B269" s="151">
        <v>12.1</v>
      </c>
      <c r="C269" s="698" t="s">
        <v>593</v>
      </c>
      <c r="D269" s="698"/>
      <c r="E269" s="698"/>
      <c r="F269" s="698"/>
      <c r="G269" s="698"/>
      <c r="H269" s="698"/>
      <c r="I269" s="698"/>
      <c r="J269" s="698"/>
      <c r="K269" s="698"/>
      <c r="L269" s="698"/>
      <c r="M269" s="698"/>
      <c r="N269" s="698"/>
      <c r="O269" s="147"/>
    </row>
    <row r="270" spans="1:15" x14ac:dyDescent="0.25">
      <c r="A270" s="134"/>
      <c r="B270" s="706">
        <v>12.2</v>
      </c>
      <c r="C270" s="711" t="s">
        <v>749</v>
      </c>
      <c r="D270" s="712"/>
      <c r="E270" s="712"/>
      <c r="F270" s="712"/>
      <c r="G270" s="712"/>
      <c r="H270" s="712"/>
      <c r="I270" s="712"/>
      <c r="J270" s="712"/>
      <c r="K270" s="712"/>
      <c r="L270" s="712"/>
      <c r="M270" s="712"/>
      <c r="N270" s="712"/>
      <c r="O270" s="713"/>
    </row>
    <row r="271" spans="1:15" x14ac:dyDescent="0.25">
      <c r="A271" s="134"/>
      <c r="B271" s="706"/>
      <c r="C271" s="681"/>
      <c r="D271" s="682"/>
      <c r="E271" s="682"/>
      <c r="F271" s="682"/>
      <c r="G271" s="682"/>
      <c r="H271" s="682"/>
      <c r="I271" s="682"/>
      <c r="J271" s="682"/>
      <c r="K271" s="682"/>
      <c r="L271" s="682"/>
      <c r="M271" s="682"/>
      <c r="N271" s="682"/>
      <c r="O271" s="683"/>
    </row>
    <row r="272" spans="1:15" x14ac:dyDescent="0.25">
      <c r="A272" s="134"/>
      <c r="B272" s="706"/>
      <c r="C272" s="681"/>
      <c r="D272" s="682"/>
      <c r="E272" s="682"/>
      <c r="F272" s="682"/>
      <c r="G272" s="682"/>
      <c r="H272" s="682"/>
      <c r="I272" s="682"/>
      <c r="J272" s="682"/>
      <c r="K272" s="682"/>
      <c r="L272" s="682"/>
      <c r="M272" s="682"/>
      <c r="N272" s="682"/>
      <c r="O272" s="683"/>
    </row>
    <row r="273" spans="1:15" ht="13.5" thickBot="1" x14ac:dyDescent="0.3">
      <c r="A273" s="134"/>
      <c r="B273" s="707"/>
      <c r="C273" s="684"/>
      <c r="D273" s="685"/>
      <c r="E273" s="685"/>
      <c r="F273" s="685"/>
      <c r="G273" s="685"/>
      <c r="H273" s="685"/>
      <c r="I273" s="685"/>
      <c r="J273" s="685"/>
      <c r="K273" s="685"/>
      <c r="L273" s="685"/>
      <c r="M273" s="685"/>
      <c r="N273" s="685"/>
      <c r="O273" s="686"/>
    </row>
    <row r="274" spans="1:15" x14ac:dyDescent="0.25">
      <c r="A274" s="134"/>
      <c r="B274" s="145">
        <v>13</v>
      </c>
      <c r="C274" s="692" t="s">
        <v>532</v>
      </c>
      <c r="D274" s="692"/>
      <c r="E274" s="692"/>
      <c r="F274" s="692"/>
      <c r="G274" s="692"/>
      <c r="H274" s="692"/>
      <c r="I274" s="692"/>
      <c r="J274" s="692"/>
      <c r="K274" s="692"/>
      <c r="L274" s="692"/>
      <c r="M274" s="692"/>
      <c r="N274" s="692"/>
      <c r="O274" s="218"/>
    </row>
    <row r="275" spans="1:15" x14ac:dyDescent="0.25">
      <c r="A275" s="134"/>
      <c r="B275" s="720">
        <v>13.1</v>
      </c>
      <c r="C275" s="693" t="s">
        <v>582</v>
      </c>
      <c r="D275" s="693"/>
      <c r="E275" s="693"/>
      <c r="F275" s="693"/>
      <c r="G275" s="693"/>
      <c r="H275" s="693"/>
      <c r="I275" s="693"/>
      <c r="J275" s="693"/>
      <c r="K275" s="693"/>
      <c r="L275" s="693"/>
      <c r="M275" s="693"/>
      <c r="N275" s="693"/>
      <c r="O275" s="146"/>
    </row>
    <row r="276" spans="1:15" ht="25.5" customHeight="1" x14ac:dyDescent="0.25">
      <c r="A276" s="134"/>
      <c r="B276" s="721"/>
      <c r="C276" s="699" t="s">
        <v>533</v>
      </c>
      <c r="D276" s="699"/>
      <c r="E276" s="699"/>
      <c r="F276" s="699"/>
      <c r="G276" s="699"/>
      <c r="H276" s="699"/>
      <c r="I276" s="699"/>
      <c r="J276" s="699"/>
      <c r="K276" s="699"/>
      <c r="L276" s="699"/>
      <c r="M276" s="699"/>
      <c r="N276" s="699"/>
      <c r="O276" s="147"/>
    </row>
    <row r="277" spans="1:15" x14ac:dyDescent="0.25">
      <c r="A277" s="134"/>
      <c r="B277" s="721"/>
      <c r="C277" s="699" t="s">
        <v>119</v>
      </c>
      <c r="D277" s="699"/>
      <c r="E277" s="699"/>
      <c r="F277" s="699"/>
      <c r="G277" s="699"/>
      <c r="H277" s="699"/>
      <c r="I277" s="699"/>
      <c r="J277" s="699"/>
      <c r="K277" s="699"/>
      <c r="L277" s="699"/>
      <c r="M277" s="699"/>
      <c r="N277" s="699"/>
      <c r="O277" s="147"/>
    </row>
    <row r="278" spans="1:15" x14ac:dyDescent="0.25">
      <c r="A278" s="134"/>
      <c r="B278" s="721"/>
      <c r="C278" s="699" t="s">
        <v>120</v>
      </c>
      <c r="D278" s="699"/>
      <c r="E278" s="699"/>
      <c r="F278" s="699"/>
      <c r="G278" s="699"/>
      <c r="H278" s="699"/>
      <c r="I278" s="699"/>
      <c r="J278" s="699"/>
      <c r="K278" s="699"/>
      <c r="L278" s="699"/>
      <c r="M278" s="699"/>
      <c r="N278" s="699"/>
      <c r="O278" s="147"/>
    </row>
    <row r="279" spans="1:15" x14ac:dyDescent="0.25">
      <c r="A279" s="134"/>
      <c r="B279" s="725"/>
      <c r="C279" s="701" t="s">
        <v>1125</v>
      </c>
      <c r="D279" s="702"/>
      <c r="E279" s="702"/>
      <c r="F279" s="702"/>
      <c r="G279" s="702"/>
      <c r="H279" s="702"/>
      <c r="I279" s="702"/>
      <c r="J279" s="702"/>
      <c r="K279" s="702"/>
      <c r="L279" s="702"/>
      <c r="M279" s="702"/>
      <c r="N279" s="702"/>
      <c r="O279" s="147"/>
    </row>
    <row r="280" spans="1:15" x14ac:dyDescent="0.25">
      <c r="A280" s="134"/>
      <c r="B280" s="694">
        <v>13.2</v>
      </c>
      <c r="C280" s="678" t="s">
        <v>748</v>
      </c>
      <c r="D280" s="679"/>
      <c r="E280" s="679"/>
      <c r="F280" s="679"/>
      <c r="G280" s="679"/>
      <c r="H280" s="679"/>
      <c r="I280" s="679"/>
      <c r="J280" s="679"/>
      <c r="K280" s="679"/>
      <c r="L280" s="679"/>
      <c r="M280" s="679"/>
      <c r="N280" s="679"/>
      <c r="O280" s="680"/>
    </row>
    <row r="281" spans="1:15" x14ac:dyDescent="0.25">
      <c r="A281" s="134"/>
      <c r="B281" s="695"/>
      <c r="C281" s="672"/>
      <c r="D281" s="673"/>
      <c r="E281" s="673"/>
      <c r="F281" s="673"/>
      <c r="G281" s="673"/>
      <c r="H281" s="673"/>
      <c r="I281" s="673"/>
      <c r="J281" s="673"/>
      <c r="K281" s="673"/>
      <c r="L281" s="673"/>
      <c r="M281" s="673"/>
      <c r="N281" s="673"/>
      <c r="O281" s="674"/>
    </row>
    <row r="282" spans="1:15" x14ac:dyDescent="0.25">
      <c r="A282" s="134"/>
      <c r="B282" s="695"/>
      <c r="C282" s="672"/>
      <c r="D282" s="673"/>
      <c r="E282" s="673"/>
      <c r="F282" s="673"/>
      <c r="G282" s="673"/>
      <c r="H282" s="673"/>
      <c r="I282" s="673"/>
      <c r="J282" s="673"/>
      <c r="K282" s="673"/>
      <c r="L282" s="673"/>
      <c r="M282" s="673"/>
      <c r="N282" s="673"/>
      <c r="O282" s="674"/>
    </row>
    <row r="283" spans="1:15" ht="13.5" thickBot="1" x14ac:dyDescent="0.3">
      <c r="A283" s="134"/>
      <c r="B283" s="696"/>
      <c r="C283" s="675"/>
      <c r="D283" s="676"/>
      <c r="E283" s="676"/>
      <c r="F283" s="676"/>
      <c r="G283" s="676"/>
      <c r="H283" s="676"/>
      <c r="I283" s="676"/>
      <c r="J283" s="676"/>
      <c r="K283" s="676"/>
      <c r="L283" s="676"/>
      <c r="M283" s="676"/>
      <c r="N283" s="676"/>
      <c r="O283" s="677"/>
    </row>
    <row r="284" spans="1:15" ht="12.75" customHeight="1" x14ac:dyDescent="0.25">
      <c r="A284" s="134"/>
      <c r="B284" s="153">
        <v>14</v>
      </c>
      <c r="C284" s="727" t="s">
        <v>121</v>
      </c>
      <c r="D284" s="727"/>
      <c r="E284" s="727"/>
      <c r="F284" s="727"/>
      <c r="G284" s="727"/>
      <c r="H284" s="727"/>
      <c r="I284" s="727"/>
      <c r="J284" s="727"/>
      <c r="K284" s="727"/>
      <c r="L284" s="727"/>
      <c r="M284" s="727"/>
      <c r="N284" s="727"/>
      <c r="O284" s="220"/>
    </row>
    <row r="285" spans="1:15" x14ac:dyDescent="0.25">
      <c r="A285" s="134"/>
      <c r="B285" s="705">
        <v>14.1</v>
      </c>
      <c r="C285" s="711" t="s">
        <v>729</v>
      </c>
      <c r="D285" s="712"/>
      <c r="E285" s="712"/>
      <c r="F285" s="712"/>
      <c r="G285" s="712"/>
      <c r="H285" s="712"/>
      <c r="I285" s="712"/>
      <c r="J285" s="712"/>
      <c r="K285" s="712"/>
      <c r="L285" s="712"/>
      <c r="M285" s="712"/>
      <c r="N285" s="712"/>
      <c r="O285" s="713"/>
    </row>
    <row r="286" spans="1:15" x14ac:dyDescent="0.25">
      <c r="A286" s="134"/>
      <c r="B286" s="706"/>
      <c r="C286" s="681"/>
      <c r="D286" s="682"/>
      <c r="E286" s="682"/>
      <c r="F286" s="682"/>
      <c r="G286" s="682"/>
      <c r="H286" s="682"/>
      <c r="I286" s="682"/>
      <c r="J286" s="682"/>
      <c r="K286" s="682"/>
      <c r="L286" s="682"/>
      <c r="M286" s="682"/>
      <c r="N286" s="682"/>
      <c r="O286" s="683"/>
    </row>
    <row r="287" spans="1:15" x14ac:dyDescent="0.25">
      <c r="A287" s="134"/>
      <c r="B287" s="706"/>
      <c r="C287" s="681"/>
      <c r="D287" s="682"/>
      <c r="E287" s="682"/>
      <c r="F287" s="682"/>
      <c r="G287" s="682"/>
      <c r="H287" s="682"/>
      <c r="I287" s="682"/>
      <c r="J287" s="682"/>
      <c r="K287" s="682"/>
      <c r="L287" s="682"/>
      <c r="M287" s="682"/>
      <c r="N287" s="682"/>
      <c r="O287" s="683"/>
    </row>
    <row r="288" spans="1:15" ht="13.5" thickBot="1" x14ac:dyDescent="0.3">
      <c r="A288" s="134"/>
      <c r="B288" s="707"/>
      <c r="C288" s="684"/>
      <c r="D288" s="685"/>
      <c r="E288" s="685"/>
      <c r="F288" s="685"/>
      <c r="G288" s="685"/>
      <c r="H288" s="685"/>
      <c r="I288" s="685"/>
      <c r="J288" s="685"/>
      <c r="K288" s="685"/>
      <c r="L288" s="685"/>
      <c r="M288" s="685"/>
      <c r="N288" s="685"/>
      <c r="O288" s="686"/>
    </row>
    <row r="289" spans="1:15" ht="12.75" customHeight="1" x14ac:dyDescent="0.25">
      <c r="A289" s="134"/>
      <c r="B289" s="145">
        <v>15</v>
      </c>
      <c r="C289" s="709" t="s">
        <v>122</v>
      </c>
      <c r="D289" s="709"/>
      <c r="E289" s="709"/>
      <c r="F289" s="709"/>
      <c r="G289" s="709"/>
      <c r="H289" s="709"/>
      <c r="I289" s="709"/>
      <c r="J289" s="709"/>
      <c r="K289" s="709"/>
      <c r="L289" s="709"/>
      <c r="M289" s="709"/>
      <c r="N289" s="709"/>
      <c r="O289" s="218"/>
    </row>
    <row r="290" spans="1:15" x14ac:dyDescent="0.25">
      <c r="A290" s="134"/>
      <c r="B290" s="694">
        <v>15.1</v>
      </c>
      <c r="C290" s="678" t="s">
        <v>730</v>
      </c>
      <c r="D290" s="679"/>
      <c r="E290" s="679"/>
      <c r="F290" s="679"/>
      <c r="G290" s="679"/>
      <c r="H290" s="679"/>
      <c r="I290" s="679"/>
      <c r="J290" s="679"/>
      <c r="K290" s="679"/>
      <c r="L290" s="679"/>
      <c r="M290" s="679"/>
      <c r="N290" s="679"/>
      <c r="O290" s="680"/>
    </row>
    <row r="291" spans="1:15" x14ac:dyDescent="0.25">
      <c r="A291" s="134"/>
      <c r="B291" s="695"/>
      <c r="C291" s="672"/>
      <c r="D291" s="673"/>
      <c r="E291" s="673"/>
      <c r="F291" s="673"/>
      <c r="G291" s="673"/>
      <c r="H291" s="673"/>
      <c r="I291" s="673"/>
      <c r="J291" s="673"/>
      <c r="K291" s="673"/>
      <c r="L291" s="673"/>
      <c r="M291" s="673"/>
      <c r="N291" s="673"/>
      <c r="O291" s="674"/>
    </row>
    <row r="292" spans="1:15" x14ac:dyDescent="0.25">
      <c r="A292" s="134"/>
      <c r="B292" s="695"/>
      <c r="C292" s="672"/>
      <c r="D292" s="673"/>
      <c r="E292" s="673"/>
      <c r="F292" s="673"/>
      <c r="G292" s="673"/>
      <c r="H292" s="673"/>
      <c r="I292" s="673"/>
      <c r="J292" s="673"/>
      <c r="K292" s="673"/>
      <c r="L292" s="673"/>
      <c r="M292" s="673"/>
      <c r="N292" s="673"/>
      <c r="O292" s="674"/>
    </row>
    <row r="293" spans="1:15" ht="13.5" thickBot="1" x14ac:dyDescent="0.3">
      <c r="A293" s="134"/>
      <c r="B293" s="696"/>
      <c r="C293" s="675"/>
      <c r="D293" s="676"/>
      <c r="E293" s="676"/>
      <c r="F293" s="676"/>
      <c r="G293" s="676"/>
      <c r="H293" s="676"/>
      <c r="I293" s="676"/>
      <c r="J293" s="676"/>
      <c r="K293" s="676"/>
      <c r="L293" s="676"/>
      <c r="M293" s="676"/>
      <c r="N293" s="676"/>
      <c r="O293" s="677"/>
    </row>
    <row r="294" spans="1:15" ht="12.75" customHeight="1" x14ac:dyDescent="0.25">
      <c r="A294" s="134"/>
      <c r="B294" s="148">
        <v>16</v>
      </c>
      <c r="C294" s="728" t="s">
        <v>123</v>
      </c>
      <c r="D294" s="728"/>
      <c r="E294" s="728"/>
      <c r="F294" s="728"/>
      <c r="G294" s="728"/>
      <c r="H294" s="728"/>
      <c r="I294" s="728"/>
      <c r="J294" s="728"/>
      <c r="K294" s="728"/>
      <c r="L294" s="728"/>
      <c r="M294" s="728"/>
      <c r="N294" s="728"/>
      <c r="O294" s="218"/>
    </row>
    <row r="295" spans="1:15" x14ac:dyDescent="0.25">
      <c r="A295" s="134"/>
      <c r="B295" s="705">
        <v>16.100000000000001</v>
      </c>
      <c r="C295" s="711" t="s">
        <v>731</v>
      </c>
      <c r="D295" s="712"/>
      <c r="E295" s="712"/>
      <c r="F295" s="712"/>
      <c r="G295" s="712"/>
      <c r="H295" s="712"/>
      <c r="I295" s="712"/>
      <c r="J295" s="712"/>
      <c r="K295" s="712"/>
      <c r="L295" s="712"/>
      <c r="M295" s="712"/>
      <c r="N295" s="712"/>
      <c r="O295" s="713"/>
    </row>
    <row r="296" spans="1:15" x14ac:dyDescent="0.25">
      <c r="A296" s="134"/>
      <c r="B296" s="706"/>
      <c r="C296" s="681"/>
      <c r="D296" s="682"/>
      <c r="E296" s="682"/>
      <c r="F296" s="682"/>
      <c r="G296" s="682"/>
      <c r="H296" s="682"/>
      <c r="I296" s="682"/>
      <c r="J296" s="682"/>
      <c r="K296" s="682"/>
      <c r="L296" s="682"/>
      <c r="M296" s="682"/>
      <c r="N296" s="682"/>
      <c r="O296" s="683"/>
    </row>
    <row r="297" spans="1:15" x14ac:dyDescent="0.25">
      <c r="A297" s="134"/>
      <c r="B297" s="706"/>
      <c r="C297" s="681"/>
      <c r="D297" s="682"/>
      <c r="E297" s="682"/>
      <c r="F297" s="682"/>
      <c r="G297" s="682"/>
      <c r="H297" s="682"/>
      <c r="I297" s="682"/>
      <c r="J297" s="682"/>
      <c r="K297" s="682"/>
      <c r="L297" s="682"/>
      <c r="M297" s="682"/>
      <c r="N297" s="682"/>
      <c r="O297" s="683"/>
    </row>
    <row r="298" spans="1:15" ht="13.5" thickBot="1" x14ac:dyDescent="0.3">
      <c r="A298" s="134"/>
      <c r="B298" s="706"/>
      <c r="C298" s="684"/>
      <c r="D298" s="685"/>
      <c r="E298" s="685"/>
      <c r="F298" s="685"/>
      <c r="G298" s="685"/>
      <c r="H298" s="685"/>
      <c r="I298" s="685"/>
      <c r="J298" s="685"/>
      <c r="K298" s="685"/>
      <c r="L298" s="685"/>
      <c r="M298" s="685"/>
      <c r="N298" s="685"/>
      <c r="O298" s="686"/>
    </row>
    <row r="299" spans="1:15" ht="12.75" customHeight="1" x14ac:dyDescent="0.25">
      <c r="A299" s="134"/>
      <c r="B299" s="145">
        <v>17</v>
      </c>
      <c r="C299" s="709" t="s">
        <v>126</v>
      </c>
      <c r="D299" s="709"/>
      <c r="E299" s="709"/>
      <c r="F299" s="709"/>
      <c r="G299" s="709"/>
      <c r="H299" s="709"/>
      <c r="I299" s="709"/>
      <c r="J299" s="709"/>
      <c r="K299" s="709"/>
      <c r="L299" s="709"/>
      <c r="M299" s="709"/>
      <c r="N299" s="709"/>
      <c r="O299" s="218"/>
    </row>
    <row r="300" spans="1:15" x14ac:dyDescent="0.25">
      <c r="A300" s="134"/>
      <c r="B300" s="694">
        <v>17.100000000000001</v>
      </c>
      <c r="C300" s="678" t="s">
        <v>732</v>
      </c>
      <c r="D300" s="679"/>
      <c r="E300" s="679"/>
      <c r="F300" s="679"/>
      <c r="G300" s="679"/>
      <c r="H300" s="679"/>
      <c r="I300" s="679"/>
      <c r="J300" s="679"/>
      <c r="K300" s="679"/>
      <c r="L300" s="679"/>
      <c r="M300" s="679"/>
      <c r="N300" s="679"/>
      <c r="O300" s="680"/>
    </row>
    <row r="301" spans="1:15" x14ac:dyDescent="0.25">
      <c r="A301" s="134"/>
      <c r="B301" s="695"/>
      <c r="C301" s="672"/>
      <c r="D301" s="673"/>
      <c r="E301" s="673"/>
      <c r="F301" s="673"/>
      <c r="G301" s="673"/>
      <c r="H301" s="673"/>
      <c r="I301" s="673"/>
      <c r="J301" s="673"/>
      <c r="K301" s="673"/>
      <c r="L301" s="673"/>
      <c r="M301" s="673"/>
      <c r="N301" s="673"/>
      <c r="O301" s="674"/>
    </row>
    <row r="302" spans="1:15" x14ac:dyDescent="0.25">
      <c r="A302" s="134"/>
      <c r="B302" s="695"/>
      <c r="C302" s="672"/>
      <c r="D302" s="673"/>
      <c r="E302" s="673"/>
      <c r="F302" s="673"/>
      <c r="G302" s="673"/>
      <c r="H302" s="673"/>
      <c r="I302" s="673"/>
      <c r="J302" s="673"/>
      <c r="K302" s="673"/>
      <c r="L302" s="673"/>
      <c r="M302" s="673"/>
      <c r="N302" s="673"/>
      <c r="O302" s="674"/>
    </row>
    <row r="303" spans="1:15" x14ac:dyDescent="0.25">
      <c r="A303" s="134"/>
      <c r="B303" s="723"/>
      <c r="C303" s="714"/>
      <c r="D303" s="715"/>
      <c r="E303" s="715"/>
      <c r="F303" s="715"/>
      <c r="G303" s="715"/>
      <c r="H303" s="715"/>
      <c r="I303" s="715"/>
      <c r="J303" s="715"/>
      <c r="K303" s="715"/>
      <c r="L303" s="715"/>
      <c r="M303" s="715"/>
      <c r="N303" s="715"/>
      <c r="O303" s="716"/>
    </row>
    <row r="304" spans="1:15" ht="12.75" customHeight="1" x14ac:dyDescent="0.25">
      <c r="A304" s="134"/>
      <c r="B304" s="720">
        <v>17.2</v>
      </c>
      <c r="C304" s="769" t="s">
        <v>583</v>
      </c>
      <c r="D304" s="769"/>
      <c r="E304" s="769"/>
      <c r="F304" s="769"/>
      <c r="G304" s="769"/>
      <c r="H304" s="769"/>
      <c r="I304" s="769"/>
      <c r="J304" s="769"/>
      <c r="K304" s="769"/>
      <c r="L304" s="769"/>
      <c r="M304" s="769"/>
      <c r="N304" s="769"/>
      <c r="O304" s="146"/>
    </row>
    <row r="305" spans="1:15" ht="12.75" customHeight="1" x14ac:dyDescent="0.25">
      <c r="A305" s="134"/>
      <c r="B305" s="721"/>
      <c r="C305" s="702" t="s">
        <v>124</v>
      </c>
      <c r="D305" s="702"/>
      <c r="E305" s="702"/>
      <c r="F305" s="702"/>
      <c r="G305" s="702"/>
      <c r="H305" s="702"/>
      <c r="I305" s="702"/>
      <c r="J305" s="702"/>
      <c r="K305" s="702"/>
      <c r="L305" s="702"/>
      <c r="M305" s="702"/>
      <c r="N305" s="702"/>
      <c r="O305" s="219"/>
    </row>
    <row r="306" spans="1:15" x14ac:dyDescent="0.25">
      <c r="A306" s="134"/>
      <c r="B306" s="695"/>
      <c r="C306" s="717" t="s">
        <v>733</v>
      </c>
      <c r="D306" s="718"/>
      <c r="E306" s="718"/>
      <c r="F306" s="718"/>
      <c r="G306" s="718"/>
      <c r="H306" s="718"/>
      <c r="I306" s="718"/>
      <c r="J306" s="718"/>
      <c r="K306" s="718"/>
      <c r="L306" s="718"/>
      <c r="M306" s="718"/>
      <c r="N306" s="718"/>
      <c r="O306" s="719"/>
    </row>
    <row r="307" spans="1:15" x14ac:dyDescent="0.25">
      <c r="A307" s="134"/>
      <c r="B307" s="695"/>
      <c r="C307" s="672"/>
      <c r="D307" s="673"/>
      <c r="E307" s="673"/>
      <c r="F307" s="673"/>
      <c r="G307" s="673"/>
      <c r="H307" s="673"/>
      <c r="I307" s="673"/>
      <c r="J307" s="673"/>
      <c r="K307" s="673"/>
      <c r="L307" s="673"/>
      <c r="M307" s="673"/>
      <c r="N307" s="673"/>
      <c r="O307" s="674"/>
    </row>
    <row r="308" spans="1:15" x14ac:dyDescent="0.25">
      <c r="A308" s="134"/>
      <c r="B308" s="695"/>
      <c r="C308" s="672"/>
      <c r="D308" s="673"/>
      <c r="E308" s="673"/>
      <c r="F308" s="673"/>
      <c r="G308" s="673"/>
      <c r="H308" s="673"/>
      <c r="I308" s="673"/>
      <c r="J308" s="673"/>
      <c r="K308" s="673"/>
      <c r="L308" s="673"/>
      <c r="M308" s="673"/>
      <c r="N308" s="673"/>
      <c r="O308" s="674"/>
    </row>
    <row r="309" spans="1:15" x14ac:dyDescent="0.25">
      <c r="A309" s="134"/>
      <c r="B309" s="695"/>
      <c r="C309" s="714"/>
      <c r="D309" s="715"/>
      <c r="E309" s="715"/>
      <c r="F309" s="715"/>
      <c r="G309" s="715"/>
      <c r="H309" s="715"/>
      <c r="I309" s="715"/>
      <c r="J309" s="715"/>
      <c r="K309" s="715"/>
      <c r="L309" s="715"/>
      <c r="M309" s="715"/>
      <c r="N309" s="715"/>
      <c r="O309" s="716"/>
    </row>
    <row r="310" spans="1:15" ht="12.75" customHeight="1" x14ac:dyDescent="0.25">
      <c r="A310" s="134"/>
      <c r="B310" s="721"/>
      <c r="C310" s="787" t="s">
        <v>125</v>
      </c>
      <c r="D310" s="787"/>
      <c r="E310" s="787"/>
      <c r="F310" s="787"/>
      <c r="G310" s="787"/>
      <c r="H310" s="787"/>
      <c r="I310" s="787"/>
      <c r="J310" s="787"/>
      <c r="K310" s="787"/>
      <c r="L310" s="787"/>
      <c r="M310" s="787"/>
      <c r="N310" s="787"/>
      <c r="O310" s="219"/>
    </row>
    <row r="311" spans="1:15" x14ac:dyDescent="0.25">
      <c r="A311" s="134"/>
      <c r="B311" s="695"/>
      <c r="C311" s="717" t="s">
        <v>734</v>
      </c>
      <c r="D311" s="718"/>
      <c r="E311" s="718"/>
      <c r="F311" s="718"/>
      <c r="G311" s="718"/>
      <c r="H311" s="718"/>
      <c r="I311" s="718"/>
      <c r="J311" s="718"/>
      <c r="K311" s="718"/>
      <c r="L311" s="718"/>
      <c r="M311" s="718"/>
      <c r="N311" s="718"/>
      <c r="O311" s="719"/>
    </row>
    <row r="312" spans="1:15" x14ac:dyDescent="0.25">
      <c r="A312" s="134"/>
      <c r="B312" s="695"/>
      <c r="C312" s="672"/>
      <c r="D312" s="673"/>
      <c r="E312" s="673"/>
      <c r="F312" s="673"/>
      <c r="G312" s="673"/>
      <c r="H312" s="673"/>
      <c r="I312" s="673"/>
      <c r="J312" s="673"/>
      <c r="K312" s="673"/>
      <c r="L312" s="673"/>
      <c r="M312" s="673"/>
      <c r="N312" s="673"/>
      <c r="O312" s="674"/>
    </row>
    <row r="313" spans="1:15" x14ac:dyDescent="0.25">
      <c r="A313" s="134"/>
      <c r="B313" s="695"/>
      <c r="C313" s="672"/>
      <c r="D313" s="673"/>
      <c r="E313" s="673"/>
      <c r="F313" s="673"/>
      <c r="G313" s="673"/>
      <c r="H313" s="673"/>
      <c r="I313" s="673"/>
      <c r="J313" s="673"/>
      <c r="K313" s="673"/>
      <c r="L313" s="673"/>
      <c r="M313" s="673"/>
      <c r="N313" s="673"/>
      <c r="O313" s="674"/>
    </row>
    <row r="314" spans="1:15" ht="13.5" thickBot="1" x14ac:dyDescent="0.3">
      <c r="A314" s="134"/>
      <c r="B314" s="696"/>
      <c r="C314" s="675"/>
      <c r="D314" s="676"/>
      <c r="E314" s="676"/>
      <c r="F314" s="676"/>
      <c r="G314" s="676"/>
      <c r="H314" s="676"/>
      <c r="I314" s="676"/>
      <c r="J314" s="676"/>
      <c r="K314" s="676"/>
      <c r="L314" s="676"/>
      <c r="M314" s="676"/>
      <c r="N314" s="676"/>
      <c r="O314" s="677"/>
    </row>
    <row r="315" spans="1:15" ht="25.5" customHeight="1" x14ac:dyDescent="0.25">
      <c r="A315" s="134"/>
      <c r="B315" s="148">
        <v>18</v>
      </c>
      <c r="C315" s="697" t="s">
        <v>534</v>
      </c>
      <c r="D315" s="697"/>
      <c r="E315" s="697"/>
      <c r="F315" s="697"/>
      <c r="G315" s="697"/>
      <c r="H315" s="697"/>
      <c r="I315" s="697"/>
      <c r="J315" s="697"/>
      <c r="K315" s="697"/>
      <c r="L315" s="697"/>
      <c r="M315" s="697"/>
      <c r="N315" s="697"/>
      <c r="O315" s="218"/>
    </row>
    <row r="316" spans="1:15" ht="26.25" customHeight="1" x14ac:dyDescent="0.25">
      <c r="A316" s="134"/>
      <c r="B316" s="151">
        <v>18.100000000000001</v>
      </c>
      <c r="C316" s="698" t="s">
        <v>594</v>
      </c>
      <c r="D316" s="698"/>
      <c r="E316" s="698"/>
      <c r="F316" s="698"/>
      <c r="G316" s="698"/>
      <c r="H316" s="698"/>
      <c r="I316" s="698"/>
      <c r="J316" s="698"/>
      <c r="K316" s="698"/>
      <c r="L316" s="698"/>
      <c r="M316" s="698"/>
      <c r="N316" s="698"/>
      <c r="O316" s="147"/>
    </row>
    <row r="317" spans="1:15" x14ac:dyDescent="0.25">
      <c r="A317" s="134"/>
      <c r="B317" s="705">
        <v>18.2</v>
      </c>
      <c r="C317" s="711" t="s">
        <v>752</v>
      </c>
      <c r="D317" s="712"/>
      <c r="E317" s="712"/>
      <c r="F317" s="712"/>
      <c r="G317" s="712"/>
      <c r="H317" s="712"/>
      <c r="I317" s="712"/>
      <c r="J317" s="712"/>
      <c r="K317" s="712"/>
      <c r="L317" s="712"/>
      <c r="M317" s="712"/>
      <c r="N317" s="712"/>
      <c r="O317" s="713"/>
    </row>
    <row r="318" spans="1:15" x14ac:dyDescent="0.25">
      <c r="A318" s="134"/>
      <c r="B318" s="706"/>
      <c r="C318" s="681"/>
      <c r="D318" s="682"/>
      <c r="E318" s="682"/>
      <c r="F318" s="682"/>
      <c r="G318" s="682"/>
      <c r="H318" s="682"/>
      <c r="I318" s="682"/>
      <c r="J318" s="682"/>
      <c r="K318" s="682"/>
      <c r="L318" s="682"/>
      <c r="M318" s="682"/>
      <c r="N318" s="682"/>
      <c r="O318" s="683"/>
    </row>
    <row r="319" spans="1:15" x14ac:dyDescent="0.25">
      <c r="A319" s="134"/>
      <c r="B319" s="706"/>
      <c r="C319" s="681"/>
      <c r="D319" s="682"/>
      <c r="E319" s="682"/>
      <c r="F319" s="682"/>
      <c r="G319" s="682"/>
      <c r="H319" s="682"/>
      <c r="I319" s="682"/>
      <c r="J319" s="682"/>
      <c r="K319" s="682"/>
      <c r="L319" s="682"/>
      <c r="M319" s="682"/>
      <c r="N319" s="682"/>
      <c r="O319" s="683"/>
    </row>
    <row r="320" spans="1:15" ht="13.5" thickBot="1" x14ac:dyDescent="0.3">
      <c r="A320" s="134"/>
      <c r="B320" s="707"/>
      <c r="C320" s="684"/>
      <c r="D320" s="685"/>
      <c r="E320" s="685"/>
      <c r="F320" s="685"/>
      <c r="G320" s="685"/>
      <c r="H320" s="685"/>
      <c r="I320" s="685"/>
      <c r="J320" s="685"/>
      <c r="K320" s="685"/>
      <c r="L320" s="685"/>
      <c r="M320" s="685"/>
      <c r="N320" s="685"/>
      <c r="O320" s="686"/>
    </row>
    <row r="321" spans="1:15" ht="12.75" customHeight="1" x14ac:dyDescent="0.25">
      <c r="A321" s="134"/>
      <c r="B321" s="145">
        <v>19</v>
      </c>
      <c r="C321" s="726" t="s">
        <v>1219</v>
      </c>
      <c r="D321" s="692"/>
      <c r="E321" s="692"/>
      <c r="F321" s="692"/>
      <c r="G321" s="692"/>
      <c r="H321" s="692"/>
      <c r="I321" s="692"/>
      <c r="J321" s="692"/>
      <c r="K321" s="692"/>
      <c r="L321" s="692"/>
      <c r="M321" s="692"/>
      <c r="N321" s="692"/>
      <c r="O321" s="218"/>
    </row>
    <row r="322" spans="1:15" ht="12.75" customHeight="1" x14ac:dyDescent="0.25">
      <c r="A322" s="134"/>
      <c r="B322" s="690">
        <v>19.100000000000001</v>
      </c>
      <c r="C322" s="693" t="s">
        <v>584</v>
      </c>
      <c r="D322" s="693"/>
      <c r="E322" s="693"/>
      <c r="F322" s="693"/>
      <c r="G322" s="693"/>
      <c r="H322" s="693"/>
      <c r="I322" s="693"/>
      <c r="J322" s="693"/>
      <c r="K322" s="693"/>
      <c r="L322" s="693"/>
      <c r="M322" s="693"/>
      <c r="N322" s="693"/>
      <c r="O322" s="146"/>
    </row>
    <row r="323" spans="1:15" ht="12.75" customHeight="1" x14ac:dyDescent="0.25">
      <c r="A323" s="134"/>
      <c r="B323" s="690"/>
      <c r="C323" s="699" t="s">
        <v>535</v>
      </c>
      <c r="D323" s="699"/>
      <c r="E323" s="699"/>
      <c r="F323" s="699"/>
      <c r="G323" s="699"/>
      <c r="H323" s="699"/>
      <c r="I323" s="699"/>
      <c r="J323" s="699"/>
      <c r="K323" s="699"/>
      <c r="L323" s="699"/>
      <c r="M323" s="699"/>
      <c r="N323" s="699"/>
      <c r="O323" s="147"/>
    </row>
    <row r="324" spans="1:15" ht="12.75" customHeight="1" x14ac:dyDescent="0.25">
      <c r="A324" s="134"/>
      <c r="B324" s="690"/>
      <c r="C324" s="763" t="s">
        <v>627</v>
      </c>
      <c r="D324" s="763"/>
      <c r="E324" s="763"/>
      <c r="F324" s="763"/>
      <c r="G324" s="763"/>
      <c r="H324" s="763"/>
      <c r="I324" s="763"/>
      <c r="J324" s="763"/>
      <c r="K324" s="763"/>
      <c r="L324" s="763"/>
      <c r="M324" s="763"/>
      <c r="N324" s="763"/>
      <c r="O324" s="147"/>
    </row>
    <row r="325" spans="1:15" ht="12.75" customHeight="1" x14ac:dyDescent="0.25">
      <c r="A325" s="134"/>
      <c r="B325" s="690"/>
      <c r="C325" s="701" t="s">
        <v>1042</v>
      </c>
      <c r="D325" s="702"/>
      <c r="E325" s="702"/>
      <c r="F325" s="702"/>
      <c r="G325" s="702"/>
      <c r="H325" s="702"/>
      <c r="I325" s="702"/>
      <c r="J325" s="702"/>
      <c r="K325" s="702"/>
      <c r="L325" s="702"/>
      <c r="M325" s="702"/>
      <c r="N325" s="702"/>
      <c r="O325" s="147"/>
    </row>
    <row r="326" spans="1:15" x14ac:dyDescent="0.25">
      <c r="A326" s="134"/>
      <c r="B326" s="694">
        <v>19.2</v>
      </c>
      <c r="C326" s="678" t="s">
        <v>753</v>
      </c>
      <c r="D326" s="679"/>
      <c r="E326" s="679"/>
      <c r="F326" s="679"/>
      <c r="G326" s="679"/>
      <c r="H326" s="679"/>
      <c r="I326" s="679"/>
      <c r="J326" s="679"/>
      <c r="K326" s="679"/>
      <c r="L326" s="679"/>
      <c r="M326" s="679"/>
      <c r="N326" s="679"/>
      <c r="O326" s="680"/>
    </row>
    <row r="327" spans="1:15" x14ac:dyDescent="0.25">
      <c r="A327" s="134"/>
      <c r="B327" s="695"/>
      <c r="C327" s="672"/>
      <c r="D327" s="673"/>
      <c r="E327" s="673"/>
      <c r="F327" s="673"/>
      <c r="G327" s="673"/>
      <c r="H327" s="673"/>
      <c r="I327" s="673"/>
      <c r="J327" s="673"/>
      <c r="K327" s="673"/>
      <c r="L327" s="673"/>
      <c r="M327" s="673"/>
      <c r="N327" s="673"/>
      <c r="O327" s="674"/>
    </row>
    <row r="328" spans="1:15" x14ac:dyDescent="0.25">
      <c r="A328" s="134"/>
      <c r="B328" s="695"/>
      <c r="C328" s="672"/>
      <c r="D328" s="673"/>
      <c r="E328" s="673"/>
      <c r="F328" s="673"/>
      <c r="G328" s="673"/>
      <c r="H328" s="673"/>
      <c r="I328" s="673"/>
      <c r="J328" s="673"/>
      <c r="K328" s="673"/>
      <c r="L328" s="673"/>
      <c r="M328" s="673"/>
      <c r="N328" s="673"/>
      <c r="O328" s="674"/>
    </row>
    <row r="329" spans="1:15" ht="13.5" thickBot="1" x14ac:dyDescent="0.3">
      <c r="A329" s="134"/>
      <c r="B329" s="696"/>
      <c r="C329" s="675"/>
      <c r="D329" s="676"/>
      <c r="E329" s="676"/>
      <c r="F329" s="676"/>
      <c r="G329" s="676"/>
      <c r="H329" s="676"/>
      <c r="I329" s="676"/>
      <c r="J329" s="676"/>
      <c r="K329" s="676"/>
      <c r="L329" s="676"/>
      <c r="M329" s="676"/>
      <c r="N329" s="676"/>
      <c r="O329" s="677"/>
    </row>
    <row r="330" spans="1:15" ht="25.5" customHeight="1" x14ac:dyDescent="0.25">
      <c r="A330" s="134"/>
      <c r="B330" s="148">
        <v>20</v>
      </c>
      <c r="C330" s="697" t="s">
        <v>664</v>
      </c>
      <c r="D330" s="697"/>
      <c r="E330" s="697"/>
      <c r="F330" s="697"/>
      <c r="G330" s="697"/>
      <c r="H330" s="697"/>
      <c r="I330" s="697"/>
      <c r="J330" s="697"/>
      <c r="K330" s="697"/>
      <c r="L330" s="697"/>
      <c r="M330" s="697"/>
      <c r="N330" s="697"/>
      <c r="O330" s="218"/>
    </row>
    <row r="331" spans="1:15" ht="26.25" customHeight="1" x14ac:dyDescent="0.25">
      <c r="A331" s="134"/>
      <c r="B331" s="151">
        <v>20.100000000000001</v>
      </c>
      <c r="C331" s="698" t="s">
        <v>595</v>
      </c>
      <c r="D331" s="698"/>
      <c r="E331" s="698"/>
      <c r="F331" s="698"/>
      <c r="G331" s="698"/>
      <c r="H331" s="698"/>
      <c r="I331" s="698"/>
      <c r="J331" s="698"/>
      <c r="K331" s="698"/>
      <c r="L331" s="698"/>
      <c r="M331" s="698"/>
      <c r="N331" s="698"/>
      <c r="O331" s="147"/>
    </row>
    <row r="332" spans="1:15" x14ac:dyDescent="0.25">
      <c r="A332" s="134"/>
      <c r="B332" s="705">
        <v>20.2</v>
      </c>
      <c r="C332" s="711" t="s">
        <v>754</v>
      </c>
      <c r="D332" s="712"/>
      <c r="E332" s="712"/>
      <c r="F332" s="712"/>
      <c r="G332" s="712"/>
      <c r="H332" s="712"/>
      <c r="I332" s="712"/>
      <c r="J332" s="712"/>
      <c r="K332" s="712"/>
      <c r="L332" s="712"/>
      <c r="M332" s="712"/>
      <c r="N332" s="712"/>
      <c r="O332" s="713"/>
    </row>
    <row r="333" spans="1:15" x14ac:dyDescent="0.25">
      <c r="A333" s="134"/>
      <c r="B333" s="706"/>
      <c r="C333" s="681"/>
      <c r="D333" s="682"/>
      <c r="E333" s="682"/>
      <c r="F333" s="682"/>
      <c r="G333" s="682"/>
      <c r="H333" s="682"/>
      <c r="I333" s="682"/>
      <c r="J333" s="682"/>
      <c r="K333" s="682"/>
      <c r="L333" s="682"/>
      <c r="M333" s="682"/>
      <c r="N333" s="682"/>
      <c r="O333" s="683"/>
    </row>
    <row r="334" spans="1:15" x14ac:dyDescent="0.25">
      <c r="A334" s="134"/>
      <c r="B334" s="706"/>
      <c r="C334" s="681"/>
      <c r="D334" s="682"/>
      <c r="E334" s="682"/>
      <c r="F334" s="682"/>
      <c r="G334" s="682"/>
      <c r="H334" s="682"/>
      <c r="I334" s="682"/>
      <c r="J334" s="682"/>
      <c r="K334" s="682"/>
      <c r="L334" s="682"/>
      <c r="M334" s="682"/>
      <c r="N334" s="682"/>
      <c r="O334" s="683"/>
    </row>
    <row r="335" spans="1:15" ht="13.5" thickBot="1" x14ac:dyDescent="0.3">
      <c r="A335" s="134"/>
      <c r="B335" s="707"/>
      <c r="C335" s="684"/>
      <c r="D335" s="685"/>
      <c r="E335" s="685"/>
      <c r="F335" s="685"/>
      <c r="G335" s="685"/>
      <c r="H335" s="685"/>
      <c r="I335" s="685"/>
      <c r="J335" s="685"/>
      <c r="K335" s="685"/>
      <c r="L335" s="685"/>
      <c r="M335" s="685"/>
      <c r="N335" s="685"/>
      <c r="O335" s="686"/>
    </row>
    <row r="336" spans="1:15" ht="38.25" customHeight="1" x14ac:dyDescent="0.25">
      <c r="A336" s="134"/>
      <c r="B336" s="145">
        <v>21</v>
      </c>
      <c r="C336" s="709" t="s">
        <v>585</v>
      </c>
      <c r="D336" s="709"/>
      <c r="E336" s="709"/>
      <c r="F336" s="709"/>
      <c r="G336" s="709"/>
      <c r="H336" s="709"/>
      <c r="I336" s="709"/>
      <c r="J336" s="709"/>
      <c r="K336" s="709"/>
      <c r="L336" s="709"/>
      <c r="M336" s="709"/>
      <c r="N336" s="709"/>
      <c r="O336" s="218"/>
    </row>
    <row r="337" spans="1:15" x14ac:dyDescent="0.25">
      <c r="A337" s="134"/>
      <c r="B337" s="694">
        <v>21.1</v>
      </c>
      <c r="C337" s="678" t="s">
        <v>755</v>
      </c>
      <c r="D337" s="679"/>
      <c r="E337" s="679"/>
      <c r="F337" s="679"/>
      <c r="G337" s="679"/>
      <c r="H337" s="679"/>
      <c r="I337" s="679"/>
      <c r="J337" s="679"/>
      <c r="K337" s="679"/>
      <c r="L337" s="679"/>
      <c r="M337" s="679"/>
      <c r="N337" s="679"/>
      <c r="O337" s="680"/>
    </row>
    <row r="338" spans="1:15" x14ac:dyDescent="0.25">
      <c r="A338" s="134"/>
      <c r="B338" s="695"/>
      <c r="C338" s="672"/>
      <c r="D338" s="673"/>
      <c r="E338" s="673"/>
      <c r="F338" s="673"/>
      <c r="G338" s="673"/>
      <c r="H338" s="673"/>
      <c r="I338" s="673"/>
      <c r="J338" s="673"/>
      <c r="K338" s="673"/>
      <c r="L338" s="673"/>
      <c r="M338" s="673"/>
      <c r="N338" s="673"/>
      <c r="O338" s="674"/>
    </row>
    <row r="339" spans="1:15" x14ac:dyDescent="0.25">
      <c r="A339" s="134"/>
      <c r="B339" s="695"/>
      <c r="C339" s="672"/>
      <c r="D339" s="673"/>
      <c r="E339" s="673"/>
      <c r="F339" s="673"/>
      <c r="G339" s="673"/>
      <c r="H339" s="673"/>
      <c r="I339" s="673"/>
      <c r="J339" s="673"/>
      <c r="K339" s="673"/>
      <c r="L339" s="673"/>
      <c r="M339" s="673"/>
      <c r="N339" s="673"/>
      <c r="O339" s="674"/>
    </row>
    <row r="340" spans="1:15" ht="13.5" thickBot="1" x14ac:dyDescent="0.3">
      <c r="A340" s="134"/>
      <c r="B340" s="696"/>
      <c r="C340" s="675"/>
      <c r="D340" s="676"/>
      <c r="E340" s="676"/>
      <c r="F340" s="676"/>
      <c r="G340" s="676"/>
      <c r="H340" s="676"/>
      <c r="I340" s="676"/>
      <c r="J340" s="676"/>
      <c r="K340" s="676"/>
      <c r="L340" s="676"/>
      <c r="M340" s="676"/>
      <c r="N340" s="676"/>
      <c r="O340" s="677"/>
    </row>
    <row r="341" spans="1:15" ht="12.75" customHeight="1" x14ac:dyDescent="0.25">
      <c r="A341" s="134"/>
      <c r="B341" s="148">
        <v>22</v>
      </c>
      <c r="C341" s="697" t="s">
        <v>536</v>
      </c>
      <c r="D341" s="697"/>
      <c r="E341" s="697"/>
      <c r="F341" s="697"/>
      <c r="G341" s="697"/>
      <c r="H341" s="697"/>
      <c r="I341" s="697"/>
      <c r="J341" s="697"/>
      <c r="K341" s="697"/>
      <c r="L341" s="697"/>
      <c r="M341" s="697"/>
      <c r="N341" s="697"/>
      <c r="O341" s="218"/>
    </row>
    <row r="342" spans="1:15" ht="12.75" customHeight="1" x14ac:dyDescent="0.25">
      <c r="A342" s="134"/>
      <c r="B342" s="691">
        <v>22.1</v>
      </c>
      <c r="C342" s="698" t="s">
        <v>586</v>
      </c>
      <c r="D342" s="698"/>
      <c r="E342" s="698"/>
      <c r="F342" s="698"/>
      <c r="G342" s="698"/>
      <c r="H342" s="698"/>
      <c r="I342" s="698"/>
      <c r="J342" s="698"/>
      <c r="K342" s="698"/>
      <c r="L342" s="698"/>
      <c r="M342" s="698"/>
      <c r="N342" s="698"/>
      <c r="O342" s="146"/>
    </row>
    <row r="343" spans="1:15" ht="12.75" customHeight="1" x14ac:dyDescent="0.25">
      <c r="A343" s="134"/>
      <c r="B343" s="691"/>
      <c r="C343" s="724" t="s">
        <v>537</v>
      </c>
      <c r="D343" s="724"/>
      <c r="E343" s="724"/>
      <c r="F343" s="724"/>
      <c r="G343" s="724"/>
      <c r="H343" s="724"/>
      <c r="I343" s="724"/>
      <c r="J343" s="724"/>
      <c r="K343" s="724"/>
      <c r="L343" s="724"/>
      <c r="M343" s="724"/>
      <c r="N343" s="724"/>
      <c r="O343" s="147"/>
    </row>
    <row r="344" spans="1:15" ht="12.75" customHeight="1" x14ac:dyDescent="0.25">
      <c r="A344" s="134"/>
      <c r="B344" s="691"/>
      <c r="C344" s="724" t="s">
        <v>128</v>
      </c>
      <c r="D344" s="724"/>
      <c r="E344" s="724"/>
      <c r="F344" s="724"/>
      <c r="G344" s="724"/>
      <c r="H344" s="724"/>
      <c r="I344" s="724"/>
      <c r="J344" s="724"/>
      <c r="K344" s="724"/>
      <c r="L344" s="724"/>
      <c r="M344" s="724"/>
      <c r="N344" s="724"/>
      <c r="O344" s="147"/>
    </row>
    <row r="345" spans="1:15" ht="12.75" customHeight="1" x14ac:dyDescent="0.25">
      <c r="A345" s="134"/>
      <c r="B345" s="691"/>
      <c r="C345" s="724" t="s">
        <v>129</v>
      </c>
      <c r="D345" s="724"/>
      <c r="E345" s="724"/>
      <c r="F345" s="724"/>
      <c r="G345" s="724"/>
      <c r="H345" s="724"/>
      <c r="I345" s="724"/>
      <c r="J345" s="724"/>
      <c r="K345" s="724"/>
      <c r="L345" s="724"/>
      <c r="M345" s="724"/>
      <c r="N345" s="724"/>
      <c r="O345" s="147"/>
    </row>
    <row r="346" spans="1:15" ht="12.75" customHeight="1" x14ac:dyDescent="0.25">
      <c r="A346" s="134"/>
      <c r="B346" s="691"/>
      <c r="C346" s="724" t="s">
        <v>130</v>
      </c>
      <c r="D346" s="724"/>
      <c r="E346" s="724"/>
      <c r="F346" s="724"/>
      <c r="G346" s="724"/>
      <c r="H346" s="724"/>
      <c r="I346" s="724"/>
      <c r="J346" s="724"/>
      <c r="K346" s="724"/>
      <c r="L346" s="724"/>
      <c r="M346" s="724"/>
      <c r="N346" s="724"/>
      <c r="O346" s="147"/>
    </row>
    <row r="347" spans="1:15" ht="12.75" customHeight="1" x14ac:dyDescent="0.25">
      <c r="A347" s="134"/>
      <c r="B347" s="691"/>
      <c r="C347" s="724" t="s">
        <v>131</v>
      </c>
      <c r="D347" s="724"/>
      <c r="E347" s="724"/>
      <c r="F347" s="724"/>
      <c r="G347" s="724"/>
      <c r="H347" s="724"/>
      <c r="I347" s="724"/>
      <c r="J347" s="724"/>
      <c r="K347" s="724"/>
      <c r="L347" s="724"/>
      <c r="M347" s="724"/>
      <c r="N347" s="724"/>
      <c r="O347" s="147"/>
    </row>
    <row r="348" spans="1:15" x14ac:dyDescent="0.25">
      <c r="A348" s="134"/>
      <c r="B348" s="691">
        <v>22.2</v>
      </c>
      <c r="C348" s="711" t="s">
        <v>756</v>
      </c>
      <c r="D348" s="712"/>
      <c r="E348" s="712"/>
      <c r="F348" s="712"/>
      <c r="G348" s="712"/>
      <c r="H348" s="712"/>
      <c r="I348" s="712"/>
      <c r="J348" s="712"/>
      <c r="K348" s="712"/>
      <c r="L348" s="712"/>
      <c r="M348" s="712"/>
      <c r="N348" s="712"/>
      <c r="O348" s="713"/>
    </row>
    <row r="349" spans="1:15" x14ac:dyDescent="0.25">
      <c r="A349" s="134"/>
      <c r="B349" s="691"/>
      <c r="C349" s="681"/>
      <c r="D349" s="682"/>
      <c r="E349" s="682"/>
      <c r="F349" s="682"/>
      <c r="G349" s="682"/>
      <c r="H349" s="682"/>
      <c r="I349" s="682"/>
      <c r="J349" s="682"/>
      <c r="K349" s="682"/>
      <c r="L349" s="682"/>
      <c r="M349" s="682"/>
      <c r="N349" s="682"/>
      <c r="O349" s="683"/>
    </row>
    <row r="350" spans="1:15" x14ac:dyDescent="0.25">
      <c r="A350" s="134"/>
      <c r="B350" s="691"/>
      <c r="C350" s="681"/>
      <c r="D350" s="682"/>
      <c r="E350" s="682"/>
      <c r="F350" s="682"/>
      <c r="G350" s="682"/>
      <c r="H350" s="682"/>
      <c r="I350" s="682"/>
      <c r="J350" s="682"/>
      <c r="K350" s="682"/>
      <c r="L350" s="682"/>
      <c r="M350" s="682"/>
      <c r="N350" s="682"/>
      <c r="O350" s="683"/>
    </row>
    <row r="351" spans="1:15" ht="13.5" thickBot="1" x14ac:dyDescent="0.3">
      <c r="A351" s="134"/>
      <c r="B351" s="708"/>
      <c r="C351" s="684"/>
      <c r="D351" s="685"/>
      <c r="E351" s="685"/>
      <c r="F351" s="685"/>
      <c r="G351" s="685"/>
      <c r="H351" s="685"/>
      <c r="I351" s="685"/>
      <c r="J351" s="685"/>
      <c r="K351" s="685"/>
      <c r="L351" s="685"/>
      <c r="M351" s="685"/>
      <c r="N351" s="685"/>
      <c r="O351" s="686"/>
    </row>
    <row r="352" spans="1:15" ht="12.75" customHeight="1" x14ac:dyDescent="0.25">
      <c r="A352" s="134"/>
      <c r="B352" s="145">
        <v>23</v>
      </c>
      <c r="C352" s="692" t="s">
        <v>538</v>
      </c>
      <c r="D352" s="692"/>
      <c r="E352" s="692"/>
      <c r="F352" s="692"/>
      <c r="G352" s="692"/>
      <c r="H352" s="692"/>
      <c r="I352" s="692"/>
      <c r="J352" s="692"/>
      <c r="K352" s="692"/>
      <c r="L352" s="692"/>
      <c r="M352" s="692"/>
      <c r="N352" s="692"/>
      <c r="O352" s="218"/>
    </row>
    <row r="353" spans="1:15" ht="12.75" customHeight="1" x14ac:dyDescent="0.25">
      <c r="A353" s="134"/>
      <c r="B353" s="690">
        <v>23.1</v>
      </c>
      <c r="C353" s="693" t="s">
        <v>587</v>
      </c>
      <c r="D353" s="693"/>
      <c r="E353" s="693"/>
      <c r="F353" s="693"/>
      <c r="G353" s="693"/>
      <c r="H353" s="693"/>
      <c r="I353" s="693"/>
      <c r="J353" s="693"/>
      <c r="K353" s="693"/>
      <c r="L353" s="693"/>
      <c r="M353" s="693"/>
      <c r="N353" s="693"/>
      <c r="O353" s="146"/>
    </row>
    <row r="354" spans="1:15" ht="12.75" customHeight="1" x14ac:dyDescent="0.25">
      <c r="A354" s="134"/>
      <c r="B354" s="690"/>
      <c r="C354" s="699" t="s">
        <v>539</v>
      </c>
      <c r="D354" s="699"/>
      <c r="E354" s="699"/>
      <c r="F354" s="699"/>
      <c r="G354" s="699"/>
      <c r="H354" s="699"/>
      <c r="I354" s="699"/>
      <c r="J354" s="699"/>
      <c r="K354" s="699"/>
      <c r="L354" s="699"/>
      <c r="M354" s="699"/>
      <c r="N354" s="699"/>
      <c r="O354" s="147"/>
    </row>
    <row r="355" spans="1:15" ht="12.75" customHeight="1" x14ac:dyDescent="0.25">
      <c r="A355" s="134"/>
      <c r="B355" s="690"/>
      <c r="C355" s="699" t="s">
        <v>132</v>
      </c>
      <c r="D355" s="699"/>
      <c r="E355" s="699"/>
      <c r="F355" s="699"/>
      <c r="G355" s="699"/>
      <c r="H355" s="699"/>
      <c r="I355" s="699"/>
      <c r="J355" s="699"/>
      <c r="K355" s="699"/>
      <c r="L355" s="699"/>
      <c r="M355" s="699"/>
      <c r="N355" s="699"/>
      <c r="O355" s="147"/>
    </row>
    <row r="356" spans="1:15" ht="12.75" customHeight="1" x14ac:dyDescent="0.25">
      <c r="A356" s="134"/>
      <c r="B356" s="690"/>
      <c r="C356" s="700" t="s">
        <v>714</v>
      </c>
      <c r="D356" s="699"/>
      <c r="E356" s="699"/>
      <c r="F356" s="699"/>
      <c r="G356" s="699"/>
      <c r="H356" s="699"/>
      <c r="I356" s="699"/>
      <c r="J356" s="699"/>
      <c r="K356" s="699"/>
      <c r="L356" s="699"/>
      <c r="M356" s="699"/>
      <c r="N356" s="699"/>
      <c r="O356" s="147"/>
    </row>
    <row r="357" spans="1:15" ht="12.75" customHeight="1" x14ac:dyDescent="0.25">
      <c r="A357" s="134"/>
      <c r="B357" s="690"/>
      <c r="C357" s="699" t="s">
        <v>133</v>
      </c>
      <c r="D357" s="699"/>
      <c r="E357" s="699"/>
      <c r="F357" s="699"/>
      <c r="G357" s="699"/>
      <c r="H357" s="699"/>
      <c r="I357" s="699"/>
      <c r="J357" s="699"/>
      <c r="K357" s="699"/>
      <c r="L357" s="699"/>
      <c r="M357" s="699"/>
      <c r="N357" s="699"/>
      <c r="O357" s="147"/>
    </row>
    <row r="358" spans="1:15" ht="12.75" customHeight="1" x14ac:dyDescent="0.25">
      <c r="A358" s="134"/>
      <c r="B358" s="690"/>
      <c r="C358" s="702" t="s">
        <v>134</v>
      </c>
      <c r="D358" s="702"/>
      <c r="E358" s="702"/>
      <c r="F358" s="702"/>
      <c r="G358" s="702"/>
      <c r="H358" s="702"/>
      <c r="I358" s="702"/>
      <c r="J358" s="702"/>
      <c r="K358" s="702"/>
      <c r="L358" s="702"/>
      <c r="M358" s="702"/>
      <c r="N358" s="702"/>
      <c r="O358" s="147"/>
    </row>
    <row r="359" spans="1:15" x14ac:dyDescent="0.25">
      <c r="A359" s="134"/>
      <c r="B359" s="703">
        <v>23.2</v>
      </c>
      <c r="C359" s="678" t="s">
        <v>757</v>
      </c>
      <c r="D359" s="679"/>
      <c r="E359" s="679"/>
      <c r="F359" s="679"/>
      <c r="G359" s="679"/>
      <c r="H359" s="679"/>
      <c r="I359" s="679"/>
      <c r="J359" s="679"/>
      <c r="K359" s="679"/>
      <c r="L359" s="679"/>
      <c r="M359" s="679"/>
      <c r="N359" s="679"/>
      <c r="O359" s="680"/>
    </row>
    <row r="360" spans="1:15" x14ac:dyDescent="0.25">
      <c r="A360" s="134"/>
      <c r="B360" s="703"/>
      <c r="C360" s="672"/>
      <c r="D360" s="673"/>
      <c r="E360" s="673"/>
      <c r="F360" s="673"/>
      <c r="G360" s="673"/>
      <c r="H360" s="673"/>
      <c r="I360" s="673"/>
      <c r="J360" s="673"/>
      <c r="K360" s="673"/>
      <c r="L360" s="673"/>
      <c r="M360" s="673"/>
      <c r="N360" s="673"/>
      <c r="O360" s="674"/>
    </row>
    <row r="361" spans="1:15" x14ac:dyDescent="0.25">
      <c r="A361" s="134"/>
      <c r="B361" s="703"/>
      <c r="C361" s="672"/>
      <c r="D361" s="673"/>
      <c r="E361" s="673"/>
      <c r="F361" s="673"/>
      <c r="G361" s="673"/>
      <c r="H361" s="673"/>
      <c r="I361" s="673"/>
      <c r="J361" s="673"/>
      <c r="K361" s="673"/>
      <c r="L361" s="673"/>
      <c r="M361" s="673"/>
      <c r="N361" s="673"/>
      <c r="O361" s="674"/>
    </row>
    <row r="362" spans="1:15" ht="13.5" thickBot="1" x14ac:dyDescent="0.3">
      <c r="A362" s="134"/>
      <c r="B362" s="704"/>
      <c r="C362" s="675"/>
      <c r="D362" s="676"/>
      <c r="E362" s="676"/>
      <c r="F362" s="676"/>
      <c r="G362" s="676"/>
      <c r="H362" s="676"/>
      <c r="I362" s="676"/>
      <c r="J362" s="676"/>
      <c r="K362" s="676"/>
      <c r="L362" s="676"/>
      <c r="M362" s="676"/>
      <c r="N362" s="676"/>
      <c r="O362" s="677"/>
    </row>
    <row r="363" spans="1:15" x14ac:dyDescent="0.25">
      <c r="A363" s="134"/>
      <c r="B363" s="133"/>
      <c r="C363" s="134"/>
      <c r="D363" s="134"/>
      <c r="E363" s="134"/>
      <c r="F363" s="134"/>
      <c r="G363" s="134"/>
      <c r="H363" s="134"/>
      <c r="I363" s="134"/>
      <c r="J363" s="134"/>
      <c r="K363" s="134"/>
      <c r="L363" s="134"/>
      <c r="M363" s="134"/>
      <c r="N363" s="134"/>
      <c r="O363" s="134"/>
    </row>
    <row r="364" spans="1:15" ht="13.5" thickBot="1" x14ac:dyDescent="0.3">
      <c r="A364" s="134"/>
      <c r="B364" s="133"/>
      <c r="C364" s="134"/>
      <c r="D364" s="134"/>
      <c r="E364" s="134"/>
      <c r="F364" s="134"/>
      <c r="G364" s="134"/>
      <c r="H364" s="134"/>
      <c r="I364" s="134"/>
      <c r="J364" s="134"/>
      <c r="K364" s="134"/>
      <c r="L364" s="134"/>
      <c r="M364" s="134"/>
      <c r="N364" s="134"/>
      <c r="O364" s="134"/>
    </row>
    <row r="365" spans="1:15" ht="13.5" thickBot="1" x14ac:dyDescent="0.3">
      <c r="A365" s="134"/>
      <c r="B365" s="142" t="s">
        <v>3</v>
      </c>
      <c r="C365" s="143"/>
      <c r="D365" s="143"/>
      <c r="E365" s="143"/>
      <c r="F365" s="143"/>
      <c r="G365" s="143"/>
      <c r="H365" s="143"/>
      <c r="I365" s="143"/>
      <c r="J365" s="143"/>
      <c r="K365" s="143"/>
      <c r="L365" s="143"/>
      <c r="M365" s="143"/>
      <c r="N365" s="143"/>
      <c r="O365" s="144" t="s">
        <v>4</v>
      </c>
    </row>
    <row r="366" spans="1:15" ht="13.5" thickBot="1" x14ac:dyDescent="0.3">
      <c r="A366" s="134"/>
      <c r="B366" s="687" t="s">
        <v>258</v>
      </c>
      <c r="C366" s="688"/>
      <c r="D366" s="688"/>
      <c r="E366" s="688"/>
      <c r="F366" s="688"/>
      <c r="G366" s="688"/>
      <c r="H366" s="688"/>
      <c r="I366" s="688"/>
      <c r="J366" s="688"/>
      <c r="K366" s="688"/>
      <c r="L366" s="688"/>
      <c r="M366" s="688"/>
      <c r="N366" s="688"/>
      <c r="O366" s="689"/>
    </row>
    <row r="367" spans="1:15" ht="25.5" customHeight="1" x14ac:dyDescent="0.25">
      <c r="A367" s="134"/>
      <c r="B367" s="155">
        <v>24</v>
      </c>
      <c r="C367" s="692" t="s">
        <v>563</v>
      </c>
      <c r="D367" s="692"/>
      <c r="E367" s="692"/>
      <c r="F367" s="692"/>
      <c r="G367" s="692"/>
      <c r="H367" s="692"/>
      <c r="I367" s="692"/>
      <c r="J367" s="692"/>
      <c r="K367" s="692"/>
      <c r="L367" s="692"/>
      <c r="M367" s="692"/>
      <c r="N367" s="692"/>
      <c r="O367" s="218"/>
    </row>
    <row r="368" spans="1:15" x14ac:dyDescent="0.25">
      <c r="A368" s="134"/>
      <c r="B368" s="732">
        <v>24.1</v>
      </c>
      <c r="C368" s="693" t="s">
        <v>127</v>
      </c>
      <c r="D368" s="693"/>
      <c r="E368" s="693"/>
      <c r="F368" s="693"/>
      <c r="G368" s="693"/>
      <c r="H368" s="693"/>
      <c r="I368" s="693"/>
      <c r="J368" s="693"/>
      <c r="K368" s="693"/>
      <c r="L368" s="693"/>
      <c r="M368" s="693"/>
      <c r="N368" s="693"/>
      <c r="O368" s="146"/>
    </row>
    <row r="369" spans="1:15" x14ac:dyDescent="0.25">
      <c r="A369" s="134"/>
      <c r="B369" s="733"/>
      <c r="C369" s="699" t="s">
        <v>68</v>
      </c>
      <c r="D369" s="699"/>
      <c r="E369" s="699"/>
      <c r="F369" s="699"/>
      <c r="G369" s="699"/>
      <c r="H369" s="699"/>
      <c r="I369" s="699"/>
      <c r="J369" s="699"/>
      <c r="K369" s="699"/>
      <c r="L369" s="699"/>
      <c r="M369" s="699"/>
      <c r="N369" s="699"/>
      <c r="O369" s="147"/>
    </row>
    <row r="370" spans="1:15" x14ac:dyDescent="0.25">
      <c r="A370" s="134"/>
      <c r="B370" s="733"/>
      <c r="C370" s="699" t="s">
        <v>558</v>
      </c>
      <c r="D370" s="699"/>
      <c r="E370" s="699"/>
      <c r="F370" s="699"/>
      <c r="G370" s="699"/>
      <c r="H370" s="699"/>
      <c r="I370" s="699"/>
      <c r="J370" s="699"/>
      <c r="K370" s="699"/>
      <c r="L370" s="699"/>
      <c r="M370" s="699"/>
      <c r="N370" s="699"/>
      <c r="O370" s="147"/>
    </row>
    <row r="371" spans="1:15" x14ac:dyDescent="0.25">
      <c r="A371" s="134"/>
      <c r="B371" s="733"/>
      <c r="C371" s="699" t="s">
        <v>71</v>
      </c>
      <c r="D371" s="699"/>
      <c r="E371" s="699"/>
      <c r="F371" s="699"/>
      <c r="G371" s="699"/>
      <c r="H371" s="699"/>
      <c r="I371" s="699"/>
      <c r="J371" s="699"/>
      <c r="K371" s="699"/>
      <c r="L371" s="699"/>
      <c r="M371" s="699"/>
      <c r="N371" s="699"/>
      <c r="O371" s="147"/>
    </row>
    <row r="372" spans="1:15" x14ac:dyDescent="0.25">
      <c r="A372" s="134"/>
      <c r="B372" s="734"/>
      <c r="C372" s="699" t="s">
        <v>559</v>
      </c>
      <c r="D372" s="699"/>
      <c r="E372" s="699"/>
      <c r="F372" s="699"/>
      <c r="G372" s="699"/>
      <c r="H372" s="699"/>
      <c r="I372" s="699"/>
      <c r="J372" s="699"/>
      <c r="K372" s="699"/>
      <c r="L372" s="699"/>
      <c r="M372" s="699"/>
      <c r="N372" s="699"/>
      <c r="O372" s="147"/>
    </row>
    <row r="373" spans="1:15" x14ac:dyDescent="0.25">
      <c r="A373" s="134"/>
      <c r="B373" s="732">
        <v>24.2</v>
      </c>
      <c r="C373" s="693" t="s">
        <v>588</v>
      </c>
      <c r="D373" s="693"/>
      <c r="E373" s="693"/>
      <c r="F373" s="693"/>
      <c r="G373" s="693"/>
      <c r="H373" s="693"/>
      <c r="I373" s="693"/>
      <c r="J373" s="693"/>
      <c r="K373" s="693"/>
      <c r="L373" s="693"/>
      <c r="M373" s="693"/>
      <c r="N373" s="693"/>
      <c r="O373" s="146"/>
    </row>
    <row r="374" spans="1:15" x14ac:dyDescent="0.25">
      <c r="A374" s="134"/>
      <c r="B374" s="733"/>
      <c r="C374" s="699" t="s">
        <v>560</v>
      </c>
      <c r="D374" s="699"/>
      <c r="E374" s="699"/>
      <c r="F374" s="699"/>
      <c r="G374" s="699"/>
      <c r="H374" s="699"/>
      <c r="I374" s="699"/>
      <c r="J374" s="699"/>
      <c r="K374" s="699"/>
      <c r="L374" s="699"/>
      <c r="M374" s="699"/>
      <c r="N374" s="699"/>
      <c r="O374" s="147"/>
    </row>
    <row r="375" spans="1:15" x14ac:dyDescent="0.25">
      <c r="A375" s="134"/>
      <c r="B375" s="733"/>
      <c r="C375" s="699" t="s">
        <v>561</v>
      </c>
      <c r="D375" s="699"/>
      <c r="E375" s="699"/>
      <c r="F375" s="699"/>
      <c r="G375" s="699"/>
      <c r="H375" s="699"/>
      <c r="I375" s="699"/>
      <c r="J375" s="699"/>
      <c r="K375" s="699"/>
      <c r="L375" s="699"/>
      <c r="M375" s="699"/>
      <c r="N375" s="699"/>
      <c r="O375" s="147"/>
    </row>
    <row r="376" spans="1:15" x14ac:dyDescent="0.25">
      <c r="A376" s="134"/>
      <c r="B376" s="734"/>
      <c r="C376" s="699" t="s">
        <v>562</v>
      </c>
      <c r="D376" s="699"/>
      <c r="E376" s="699"/>
      <c r="F376" s="699"/>
      <c r="G376" s="699"/>
      <c r="H376" s="699"/>
      <c r="I376" s="699"/>
      <c r="J376" s="699"/>
      <c r="K376" s="699"/>
      <c r="L376" s="699"/>
      <c r="M376" s="699"/>
      <c r="N376" s="699"/>
      <c r="O376" s="147"/>
    </row>
    <row r="377" spans="1:15" x14ac:dyDescent="0.25">
      <c r="A377" s="134"/>
      <c r="B377" s="732">
        <v>24.3</v>
      </c>
      <c r="C377" s="678" t="s">
        <v>758</v>
      </c>
      <c r="D377" s="679"/>
      <c r="E377" s="679"/>
      <c r="F377" s="679"/>
      <c r="G377" s="679"/>
      <c r="H377" s="679"/>
      <c r="I377" s="679"/>
      <c r="J377" s="679"/>
      <c r="K377" s="679"/>
      <c r="L377" s="679"/>
      <c r="M377" s="679"/>
      <c r="N377" s="679"/>
      <c r="O377" s="680"/>
    </row>
    <row r="378" spans="1:15" x14ac:dyDescent="0.25">
      <c r="A378" s="134"/>
      <c r="B378" s="733"/>
      <c r="C378" s="672"/>
      <c r="D378" s="673"/>
      <c r="E378" s="673"/>
      <c r="F378" s="673"/>
      <c r="G378" s="673"/>
      <c r="H378" s="673"/>
      <c r="I378" s="673"/>
      <c r="J378" s="673"/>
      <c r="K378" s="673"/>
      <c r="L378" s="673"/>
      <c r="M378" s="673"/>
      <c r="N378" s="673"/>
      <c r="O378" s="674"/>
    </row>
    <row r="379" spans="1:15" x14ac:dyDescent="0.25">
      <c r="A379" s="134"/>
      <c r="B379" s="733"/>
      <c r="C379" s="672"/>
      <c r="D379" s="673"/>
      <c r="E379" s="673"/>
      <c r="F379" s="673"/>
      <c r="G379" s="673"/>
      <c r="H379" s="673"/>
      <c r="I379" s="673"/>
      <c r="J379" s="673"/>
      <c r="K379" s="673"/>
      <c r="L379" s="673"/>
      <c r="M379" s="673"/>
      <c r="N379" s="673"/>
      <c r="O379" s="674"/>
    </row>
    <row r="380" spans="1:15" ht="13.5" thickBot="1" x14ac:dyDescent="0.3">
      <c r="A380" s="134"/>
      <c r="B380" s="796"/>
      <c r="C380" s="675"/>
      <c r="D380" s="676"/>
      <c r="E380" s="676"/>
      <c r="F380" s="676"/>
      <c r="G380" s="676"/>
      <c r="H380" s="676"/>
      <c r="I380" s="676"/>
      <c r="J380" s="676"/>
      <c r="K380" s="676"/>
      <c r="L380" s="676"/>
      <c r="M380" s="676"/>
      <c r="N380" s="676"/>
      <c r="O380" s="677"/>
    </row>
    <row r="381" spans="1:15" x14ac:dyDescent="0.25">
      <c r="A381" s="134"/>
      <c r="B381" s="148">
        <v>25</v>
      </c>
      <c r="C381" s="697" t="s">
        <v>553</v>
      </c>
      <c r="D381" s="697"/>
      <c r="E381" s="697"/>
      <c r="F381" s="697"/>
      <c r="G381" s="697"/>
      <c r="H381" s="697"/>
      <c r="I381" s="697"/>
      <c r="J381" s="697"/>
      <c r="K381" s="697"/>
      <c r="L381" s="697"/>
      <c r="M381" s="697"/>
      <c r="N381" s="697"/>
      <c r="O381" s="218"/>
    </row>
    <row r="382" spans="1:15" ht="25.5" customHeight="1" x14ac:dyDescent="0.25">
      <c r="A382" s="134"/>
      <c r="B382" s="691">
        <v>25.1</v>
      </c>
      <c r="C382" s="698" t="s">
        <v>589</v>
      </c>
      <c r="D382" s="698"/>
      <c r="E382" s="698"/>
      <c r="F382" s="698"/>
      <c r="G382" s="698"/>
      <c r="H382" s="698"/>
      <c r="I382" s="698"/>
      <c r="J382" s="698"/>
      <c r="K382" s="698"/>
      <c r="L382" s="698"/>
      <c r="M382" s="698"/>
      <c r="N382" s="698"/>
      <c r="O382" s="146"/>
    </row>
    <row r="383" spans="1:15" x14ac:dyDescent="0.25">
      <c r="A383" s="134"/>
      <c r="B383" s="691"/>
      <c r="C383" s="724" t="s">
        <v>540</v>
      </c>
      <c r="D383" s="724"/>
      <c r="E383" s="724"/>
      <c r="F383" s="724"/>
      <c r="G383" s="724"/>
      <c r="H383" s="724"/>
      <c r="I383" s="724"/>
      <c r="J383" s="724"/>
      <c r="K383" s="724"/>
      <c r="L383" s="724"/>
      <c r="M383" s="724"/>
      <c r="N383" s="724"/>
      <c r="O383" s="147"/>
    </row>
    <row r="384" spans="1:15" x14ac:dyDescent="0.25">
      <c r="A384" s="134"/>
      <c r="B384" s="691"/>
      <c r="C384" s="724" t="s">
        <v>541</v>
      </c>
      <c r="D384" s="724"/>
      <c r="E384" s="724"/>
      <c r="F384" s="724"/>
      <c r="G384" s="724"/>
      <c r="H384" s="724"/>
      <c r="I384" s="724"/>
      <c r="J384" s="724"/>
      <c r="K384" s="724"/>
      <c r="L384" s="724"/>
      <c r="M384" s="724"/>
      <c r="N384" s="724"/>
      <c r="O384" s="147"/>
    </row>
    <row r="385" spans="1:15" x14ac:dyDescent="0.25">
      <c r="A385" s="134"/>
      <c r="B385" s="691"/>
      <c r="C385" s="724" t="s">
        <v>542</v>
      </c>
      <c r="D385" s="724"/>
      <c r="E385" s="724"/>
      <c r="F385" s="724"/>
      <c r="G385" s="724"/>
      <c r="H385" s="724"/>
      <c r="I385" s="724"/>
      <c r="J385" s="724"/>
      <c r="K385" s="724"/>
      <c r="L385" s="724"/>
      <c r="M385" s="724"/>
      <c r="N385" s="724"/>
      <c r="O385" s="147"/>
    </row>
    <row r="386" spans="1:15" x14ac:dyDescent="0.25">
      <c r="A386" s="134"/>
      <c r="B386" s="691"/>
      <c r="C386" s="724" t="s">
        <v>543</v>
      </c>
      <c r="D386" s="724"/>
      <c r="E386" s="724"/>
      <c r="F386" s="724"/>
      <c r="G386" s="724"/>
      <c r="H386" s="724"/>
      <c r="I386" s="724"/>
      <c r="J386" s="724"/>
      <c r="K386" s="724"/>
      <c r="L386" s="724"/>
      <c r="M386" s="724"/>
      <c r="N386" s="724"/>
      <c r="O386" s="147"/>
    </row>
    <row r="387" spans="1:15" x14ac:dyDescent="0.25">
      <c r="A387" s="134"/>
      <c r="B387" s="691"/>
      <c r="C387" s="724" t="s">
        <v>544</v>
      </c>
      <c r="D387" s="724"/>
      <c r="E387" s="724"/>
      <c r="F387" s="724"/>
      <c r="G387" s="724"/>
      <c r="H387" s="724"/>
      <c r="I387" s="724"/>
      <c r="J387" s="724"/>
      <c r="K387" s="724"/>
      <c r="L387" s="724"/>
      <c r="M387" s="724"/>
      <c r="N387" s="724"/>
      <c r="O387" s="147"/>
    </row>
    <row r="388" spans="1:15" x14ac:dyDescent="0.25">
      <c r="A388" s="134"/>
      <c r="B388" s="691"/>
      <c r="C388" s="724" t="s">
        <v>545</v>
      </c>
      <c r="D388" s="724"/>
      <c r="E388" s="724"/>
      <c r="F388" s="724"/>
      <c r="G388" s="724"/>
      <c r="H388" s="724"/>
      <c r="I388" s="724"/>
      <c r="J388" s="724"/>
      <c r="K388" s="724"/>
      <c r="L388" s="724"/>
      <c r="M388" s="724"/>
      <c r="N388" s="724"/>
      <c r="O388" s="147"/>
    </row>
    <row r="389" spans="1:15" x14ac:dyDescent="0.25">
      <c r="A389" s="134"/>
      <c r="B389" s="691"/>
      <c r="C389" s="724" t="s">
        <v>546</v>
      </c>
      <c r="D389" s="724"/>
      <c r="E389" s="724"/>
      <c r="F389" s="724"/>
      <c r="G389" s="724"/>
      <c r="H389" s="724"/>
      <c r="I389" s="724"/>
      <c r="J389" s="724"/>
      <c r="K389" s="724"/>
      <c r="L389" s="724"/>
      <c r="M389" s="724"/>
      <c r="N389" s="724"/>
      <c r="O389" s="147"/>
    </row>
    <row r="390" spans="1:15" ht="25.5" customHeight="1" x14ac:dyDescent="0.25">
      <c r="A390" s="134"/>
      <c r="B390" s="691"/>
      <c r="C390" s="724" t="s">
        <v>547</v>
      </c>
      <c r="D390" s="724"/>
      <c r="E390" s="724"/>
      <c r="F390" s="724"/>
      <c r="G390" s="724"/>
      <c r="H390" s="724"/>
      <c r="I390" s="724"/>
      <c r="J390" s="724"/>
      <c r="K390" s="724"/>
      <c r="L390" s="724"/>
      <c r="M390" s="724"/>
      <c r="N390" s="724"/>
      <c r="O390" s="147"/>
    </row>
    <row r="391" spans="1:15" x14ac:dyDescent="0.25">
      <c r="A391" s="134"/>
      <c r="B391" s="691"/>
      <c r="C391" s="724" t="s">
        <v>548</v>
      </c>
      <c r="D391" s="724"/>
      <c r="E391" s="724"/>
      <c r="F391" s="724"/>
      <c r="G391" s="724"/>
      <c r="H391" s="724"/>
      <c r="I391" s="724"/>
      <c r="J391" s="724"/>
      <c r="K391" s="724"/>
      <c r="L391" s="724"/>
      <c r="M391" s="724"/>
      <c r="N391" s="724"/>
      <c r="O391" s="147"/>
    </row>
    <row r="392" spans="1:15" x14ac:dyDescent="0.25">
      <c r="A392" s="134"/>
      <c r="B392" s="691"/>
      <c r="C392" s="724" t="s">
        <v>549</v>
      </c>
      <c r="D392" s="724"/>
      <c r="E392" s="724"/>
      <c r="F392" s="724"/>
      <c r="G392" s="724"/>
      <c r="H392" s="724"/>
      <c r="I392" s="724"/>
      <c r="J392" s="724"/>
      <c r="K392" s="724"/>
      <c r="L392" s="724"/>
      <c r="M392" s="724"/>
      <c r="N392" s="724"/>
      <c r="O392" s="147"/>
    </row>
    <row r="393" spans="1:15" x14ac:dyDescent="0.25">
      <c r="A393" s="134"/>
      <c r="B393" s="691"/>
      <c r="C393" s="724" t="s">
        <v>550</v>
      </c>
      <c r="D393" s="724"/>
      <c r="E393" s="724"/>
      <c r="F393" s="724"/>
      <c r="G393" s="724"/>
      <c r="H393" s="724"/>
      <c r="I393" s="724"/>
      <c r="J393" s="724"/>
      <c r="K393" s="724"/>
      <c r="L393" s="724"/>
      <c r="M393" s="724"/>
      <c r="N393" s="724"/>
      <c r="O393" s="147"/>
    </row>
    <row r="394" spans="1:15" x14ac:dyDescent="0.25">
      <c r="A394" s="134"/>
      <c r="B394" s="691"/>
      <c r="C394" s="724" t="s">
        <v>551</v>
      </c>
      <c r="D394" s="724"/>
      <c r="E394" s="724"/>
      <c r="F394" s="724"/>
      <c r="G394" s="724"/>
      <c r="H394" s="724"/>
      <c r="I394" s="724"/>
      <c r="J394" s="724"/>
      <c r="K394" s="724"/>
      <c r="L394" s="724"/>
      <c r="M394" s="724"/>
      <c r="N394" s="724"/>
      <c r="O394" s="147"/>
    </row>
    <row r="395" spans="1:15" ht="25.5" customHeight="1" x14ac:dyDescent="0.25">
      <c r="A395" s="134"/>
      <c r="B395" s="691"/>
      <c r="C395" s="738" t="s">
        <v>552</v>
      </c>
      <c r="D395" s="738"/>
      <c r="E395" s="738"/>
      <c r="F395" s="738"/>
      <c r="G395" s="738"/>
      <c r="H395" s="738"/>
      <c r="I395" s="738"/>
      <c r="J395" s="738"/>
      <c r="K395" s="738"/>
      <c r="L395" s="738"/>
      <c r="M395" s="738"/>
      <c r="N395" s="738"/>
      <c r="O395" s="147"/>
    </row>
    <row r="396" spans="1:15" x14ac:dyDescent="0.25">
      <c r="A396" s="134"/>
      <c r="B396" s="743">
        <v>25.2</v>
      </c>
      <c r="C396" s="711" t="s">
        <v>759</v>
      </c>
      <c r="D396" s="712"/>
      <c r="E396" s="712"/>
      <c r="F396" s="712"/>
      <c r="G396" s="712"/>
      <c r="H396" s="712"/>
      <c r="I396" s="712"/>
      <c r="J396" s="712"/>
      <c r="K396" s="712"/>
      <c r="L396" s="712"/>
      <c r="M396" s="712"/>
      <c r="N396" s="712"/>
      <c r="O396" s="713"/>
    </row>
    <row r="397" spans="1:15" x14ac:dyDescent="0.25">
      <c r="A397" s="134"/>
      <c r="B397" s="743"/>
      <c r="C397" s="681"/>
      <c r="D397" s="682"/>
      <c r="E397" s="682"/>
      <c r="F397" s="682"/>
      <c r="G397" s="682"/>
      <c r="H397" s="682"/>
      <c r="I397" s="682"/>
      <c r="J397" s="682"/>
      <c r="K397" s="682"/>
      <c r="L397" s="682"/>
      <c r="M397" s="682"/>
      <c r="N397" s="682"/>
      <c r="O397" s="683"/>
    </row>
    <row r="398" spans="1:15" x14ac:dyDescent="0.25">
      <c r="A398" s="134"/>
      <c r="B398" s="743"/>
      <c r="C398" s="681"/>
      <c r="D398" s="682"/>
      <c r="E398" s="682"/>
      <c r="F398" s="682"/>
      <c r="G398" s="682"/>
      <c r="H398" s="682"/>
      <c r="I398" s="682"/>
      <c r="J398" s="682"/>
      <c r="K398" s="682"/>
      <c r="L398" s="682"/>
      <c r="M398" s="682"/>
      <c r="N398" s="682"/>
      <c r="O398" s="683"/>
    </row>
    <row r="399" spans="1:15" ht="13.5" thickBot="1" x14ac:dyDescent="0.3">
      <c r="A399" s="134"/>
      <c r="B399" s="744"/>
      <c r="C399" s="684"/>
      <c r="D399" s="685"/>
      <c r="E399" s="685"/>
      <c r="F399" s="685"/>
      <c r="G399" s="685"/>
      <c r="H399" s="685"/>
      <c r="I399" s="685"/>
      <c r="J399" s="685"/>
      <c r="K399" s="685"/>
      <c r="L399" s="685"/>
      <c r="M399" s="685"/>
      <c r="N399" s="685"/>
      <c r="O399" s="686"/>
    </row>
    <row r="400" spans="1:15" x14ac:dyDescent="0.25">
      <c r="A400" s="134"/>
      <c r="B400" s="155">
        <v>26</v>
      </c>
      <c r="C400" s="692" t="s">
        <v>634</v>
      </c>
      <c r="D400" s="692"/>
      <c r="E400" s="692"/>
      <c r="F400" s="692"/>
      <c r="G400" s="692"/>
      <c r="H400" s="692"/>
      <c r="I400" s="692"/>
      <c r="J400" s="692"/>
      <c r="K400" s="692"/>
      <c r="L400" s="692"/>
      <c r="M400" s="692"/>
      <c r="N400" s="692"/>
      <c r="O400" s="218"/>
    </row>
    <row r="401" spans="1:15" x14ac:dyDescent="0.25">
      <c r="A401" s="134"/>
      <c r="B401" s="732">
        <v>26.1</v>
      </c>
      <c r="C401" s="693" t="s">
        <v>590</v>
      </c>
      <c r="D401" s="693"/>
      <c r="E401" s="693"/>
      <c r="F401" s="693"/>
      <c r="G401" s="693"/>
      <c r="H401" s="693"/>
      <c r="I401" s="693"/>
      <c r="J401" s="693"/>
      <c r="K401" s="693"/>
      <c r="L401" s="693"/>
      <c r="M401" s="693"/>
      <c r="N401" s="693"/>
      <c r="O401" s="146"/>
    </row>
    <row r="402" spans="1:15" x14ac:dyDescent="0.25">
      <c r="A402" s="134"/>
      <c r="B402" s="733"/>
      <c r="C402" s="699" t="s">
        <v>554</v>
      </c>
      <c r="D402" s="699"/>
      <c r="E402" s="699"/>
      <c r="F402" s="699"/>
      <c r="G402" s="699"/>
      <c r="H402" s="699"/>
      <c r="I402" s="699"/>
      <c r="J402" s="699"/>
      <c r="K402" s="699"/>
      <c r="L402" s="699"/>
      <c r="M402" s="699"/>
      <c r="N402" s="699"/>
      <c r="O402" s="147"/>
    </row>
    <row r="403" spans="1:15" x14ac:dyDescent="0.25">
      <c r="A403" s="134"/>
      <c r="B403" s="733"/>
      <c r="C403" s="699" t="s">
        <v>175</v>
      </c>
      <c r="D403" s="699"/>
      <c r="E403" s="699"/>
      <c r="F403" s="699"/>
      <c r="G403" s="699"/>
      <c r="H403" s="699"/>
      <c r="I403" s="699"/>
      <c r="J403" s="699"/>
      <c r="K403" s="699"/>
      <c r="L403" s="699"/>
      <c r="M403" s="699"/>
      <c r="N403" s="699"/>
      <c r="O403" s="147"/>
    </row>
    <row r="404" spans="1:15" x14ac:dyDescent="0.25">
      <c r="A404" s="134"/>
      <c r="B404" s="733"/>
      <c r="C404" s="699" t="s">
        <v>555</v>
      </c>
      <c r="D404" s="699"/>
      <c r="E404" s="699"/>
      <c r="F404" s="699"/>
      <c r="G404" s="699"/>
      <c r="H404" s="699"/>
      <c r="I404" s="699"/>
      <c r="J404" s="699"/>
      <c r="K404" s="699"/>
      <c r="L404" s="699"/>
      <c r="M404" s="699"/>
      <c r="N404" s="699"/>
      <c r="O404" s="147"/>
    </row>
    <row r="405" spans="1:15" x14ac:dyDescent="0.25">
      <c r="A405" s="134"/>
      <c r="B405" s="733"/>
      <c r="C405" s="699" t="s">
        <v>556</v>
      </c>
      <c r="D405" s="699"/>
      <c r="E405" s="699"/>
      <c r="F405" s="699"/>
      <c r="G405" s="699"/>
      <c r="H405" s="699"/>
      <c r="I405" s="699"/>
      <c r="J405" s="699"/>
      <c r="K405" s="699"/>
      <c r="L405" s="699"/>
      <c r="M405" s="699"/>
      <c r="N405" s="699"/>
      <c r="O405" s="147"/>
    </row>
    <row r="406" spans="1:15" ht="25.5" customHeight="1" x14ac:dyDescent="0.25">
      <c r="A406" s="134"/>
      <c r="B406" s="733"/>
      <c r="C406" s="702" t="s">
        <v>557</v>
      </c>
      <c r="D406" s="702"/>
      <c r="E406" s="702"/>
      <c r="F406" s="702"/>
      <c r="G406" s="702"/>
      <c r="H406" s="702"/>
      <c r="I406" s="702"/>
      <c r="J406" s="702"/>
      <c r="K406" s="702"/>
      <c r="L406" s="702"/>
      <c r="M406" s="702"/>
      <c r="N406" s="702"/>
      <c r="O406" s="147"/>
    </row>
    <row r="407" spans="1:15" x14ac:dyDescent="0.25">
      <c r="A407" s="134"/>
      <c r="B407" s="733"/>
      <c r="C407" s="702" t="s">
        <v>668</v>
      </c>
      <c r="D407" s="702"/>
      <c r="E407" s="702"/>
      <c r="F407" s="702"/>
      <c r="G407" s="702"/>
      <c r="H407" s="702"/>
      <c r="I407" s="702"/>
      <c r="J407" s="702"/>
      <c r="K407" s="702"/>
      <c r="L407" s="702"/>
      <c r="M407" s="702"/>
      <c r="N407" s="702"/>
      <c r="O407" s="147"/>
    </row>
    <row r="408" spans="1:15" x14ac:dyDescent="0.25">
      <c r="A408" s="134"/>
      <c r="B408" s="733"/>
      <c r="C408" s="699" t="s">
        <v>135</v>
      </c>
      <c r="D408" s="699"/>
      <c r="E408" s="699"/>
      <c r="F408" s="699"/>
      <c r="G408" s="699"/>
      <c r="H408" s="699"/>
      <c r="I408" s="699"/>
      <c r="J408" s="699"/>
      <c r="K408" s="699"/>
      <c r="L408" s="699"/>
      <c r="M408" s="699"/>
      <c r="N408" s="699"/>
      <c r="O408" s="156"/>
    </row>
    <row r="409" spans="1:15" x14ac:dyDescent="0.25">
      <c r="A409" s="134"/>
      <c r="B409" s="733"/>
      <c r="C409" s="700" t="s">
        <v>1043</v>
      </c>
      <c r="D409" s="699"/>
      <c r="E409" s="699"/>
      <c r="F409" s="699"/>
      <c r="G409" s="699"/>
      <c r="H409" s="699"/>
      <c r="I409" s="699"/>
      <c r="J409" s="699"/>
      <c r="K409" s="699"/>
      <c r="L409" s="699"/>
      <c r="M409" s="699"/>
      <c r="N409" s="699"/>
      <c r="O409" s="156"/>
    </row>
    <row r="410" spans="1:15" x14ac:dyDescent="0.25">
      <c r="A410" s="134"/>
      <c r="B410" s="733"/>
      <c r="C410" s="699" t="s">
        <v>136</v>
      </c>
      <c r="D410" s="699"/>
      <c r="E410" s="699"/>
      <c r="F410" s="699"/>
      <c r="G410" s="699"/>
      <c r="H410" s="699"/>
      <c r="I410" s="699"/>
      <c r="J410" s="699"/>
      <c r="K410" s="699"/>
      <c r="L410" s="699"/>
      <c r="M410" s="699"/>
      <c r="N410" s="699"/>
      <c r="O410" s="156"/>
    </row>
    <row r="411" spans="1:15" x14ac:dyDescent="0.25">
      <c r="A411" s="134"/>
      <c r="B411" s="734"/>
      <c r="C411" s="699" t="s">
        <v>137</v>
      </c>
      <c r="D411" s="699"/>
      <c r="E411" s="699"/>
      <c r="F411" s="699"/>
      <c r="G411" s="699"/>
      <c r="H411" s="699"/>
      <c r="I411" s="699"/>
      <c r="J411" s="699"/>
      <c r="K411" s="699"/>
      <c r="L411" s="699"/>
      <c r="M411" s="699"/>
      <c r="N411" s="699"/>
      <c r="O411" s="156"/>
    </row>
    <row r="412" spans="1:15" x14ac:dyDescent="0.25">
      <c r="A412" s="134"/>
      <c r="B412" s="794">
        <v>26.2</v>
      </c>
      <c r="C412" s="678" t="s">
        <v>760</v>
      </c>
      <c r="D412" s="679"/>
      <c r="E412" s="679"/>
      <c r="F412" s="679"/>
      <c r="G412" s="679"/>
      <c r="H412" s="679"/>
      <c r="I412" s="679"/>
      <c r="J412" s="679"/>
      <c r="K412" s="679"/>
      <c r="L412" s="679"/>
      <c r="M412" s="679"/>
      <c r="N412" s="679"/>
      <c r="O412" s="680"/>
    </row>
    <row r="413" spans="1:15" x14ac:dyDescent="0.25">
      <c r="A413" s="134"/>
      <c r="B413" s="794"/>
      <c r="C413" s="672"/>
      <c r="D413" s="673"/>
      <c r="E413" s="673"/>
      <c r="F413" s="673"/>
      <c r="G413" s="673"/>
      <c r="H413" s="673"/>
      <c r="I413" s="673"/>
      <c r="J413" s="673"/>
      <c r="K413" s="673"/>
      <c r="L413" s="673"/>
      <c r="M413" s="673"/>
      <c r="N413" s="673"/>
      <c r="O413" s="674"/>
    </row>
    <row r="414" spans="1:15" x14ac:dyDescent="0.25">
      <c r="A414" s="134"/>
      <c r="B414" s="794"/>
      <c r="C414" s="672"/>
      <c r="D414" s="673"/>
      <c r="E414" s="673"/>
      <c r="F414" s="673"/>
      <c r="G414" s="673"/>
      <c r="H414" s="673"/>
      <c r="I414" s="673"/>
      <c r="J414" s="673"/>
      <c r="K414" s="673"/>
      <c r="L414" s="673"/>
      <c r="M414" s="673"/>
      <c r="N414" s="673"/>
      <c r="O414" s="674"/>
    </row>
    <row r="415" spans="1:15" ht="13.5" thickBot="1" x14ac:dyDescent="0.3">
      <c r="A415" s="134"/>
      <c r="B415" s="795"/>
      <c r="C415" s="675"/>
      <c r="D415" s="676"/>
      <c r="E415" s="676"/>
      <c r="F415" s="676"/>
      <c r="G415" s="676"/>
      <c r="H415" s="676"/>
      <c r="I415" s="676"/>
      <c r="J415" s="676"/>
      <c r="K415" s="676"/>
      <c r="L415" s="676"/>
      <c r="M415" s="676"/>
      <c r="N415" s="676"/>
      <c r="O415" s="677"/>
    </row>
    <row r="416" spans="1:15" x14ac:dyDescent="0.25">
      <c r="A416" s="134"/>
      <c r="B416" s="148">
        <v>27</v>
      </c>
      <c r="C416" s="697" t="s">
        <v>571</v>
      </c>
      <c r="D416" s="697"/>
      <c r="E416" s="697"/>
      <c r="F416" s="697"/>
      <c r="G416" s="697"/>
      <c r="H416" s="697"/>
      <c r="I416" s="697"/>
      <c r="J416" s="697"/>
      <c r="K416" s="697"/>
      <c r="L416" s="697"/>
      <c r="M416" s="697"/>
      <c r="N416" s="697"/>
      <c r="O416" s="218"/>
    </row>
    <row r="417" spans="1:15" x14ac:dyDescent="0.25">
      <c r="A417" s="134"/>
      <c r="B417" s="735">
        <v>27.1</v>
      </c>
      <c r="C417" s="756" t="s">
        <v>715</v>
      </c>
      <c r="D417" s="698"/>
      <c r="E417" s="698"/>
      <c r="F417" s="698"/>
      <c r="G417" s="698"/>
      <c r="H417" s="698"/>
      <c r="I417" s="698"/>
      <c r="J417" s="698"/>
      <c r="K417" s="698"/>
      <c r="L417" s="698"/>
      <c r="M417" s="698"/>
      <c r="N417" s="698"/>
      <c r="O417" s="146"/>
    </row>
    <row r="418" spans="1:15" ht="25.5" customHeight="1" x14ac:dyDescent="0.25">
      <c r="A418" s="134"/>
      <c r="B418" s="736"/>
      <c r="C418" s="724" t="s">
        <v>564</v>
      </c>
      <c r="D418" s="724"/>
      <c r="E418" s="724"/>
      <c r="F418" s="724"/>
      <c r="G418" s="724"/>
      <c r="H418" s="724"/>
      <c r="I418" s="724"/>
      <c r="J418" s="724"/>
      <c r="K418" s="724"/>
      <c r="L418" s="724"/>
      <c r="M418" s="724"/>
      <c r="N418" s="724"/>
      <c r="O418" s="147"/>
    </row>
    <row r="419" spans="1:15" x14ac:dyDescent="0.25">
      <c r="A419" s="134"/>
      <c r="B419" s="736"/>
      <c r="C419" s="724" t="s">
        <v>565</v>
      </c>
      <c r="D419" s="724"/>
      <c r="E419" s="724"/>
      <c r="F419" s="724"/>
      <c r="G419" s="724"/>
      <c r="H419" s="724"/>
      <c r="I419" s="724"/>
      <c r="J419" s="724"/>
      <c r="K419" s="724"/>
      <c r="L419" s="724"/>
      <c r="M419" s="724"/>
      <c r="N419" s="724"/>
      <c r="O419" s="147"/>
    </row>
    <row r="420" spans="1:15" x14ac:dyDescent="0.25">
      <c r="A420" s="134"/>
      <c r="B420" s="736"/>
      <c r="C420" s="724" t="s">
        <v>566</v>
      </c>
      <c r="D420" s="724"/>
      <c r="E420" s="724"/>
      <c r="F420" s="724"/>
      <c r="G420" s="724"/>
      <c r="H420" s="724"/>
      <c r="I420" s="724"/>
      <c r="J420" s="724"/>
      <c r="K420" s="724"/>
      <c r="L420" s="724"/>
      <c r="M420" s="724"/>
      <c r="N420" s="724"/>
      <c r="O420" s="147"/>
    </row>
    <row r="421" spans="1:15" ht="25.5" customHeight="1" x14ac:dyDescent="0.25">
      <c r="A421" s="134"/>
      <c r="B421" s="736"/>
      <c r="C421" s="724" t="s">
        <v>567</v>
      </c>
      <c r="D421" s="724"/>
      <c r="E421" s="724"/>
      <c r="F421" s="724"/>
      <c r="G421" s="724"/>
      <c r="H421" s="724"/>
      <c r="I421" s="724"/>
      <c r="J421" s="724"/>
      <c r="K421" s="724"/>
      <c r="L421" s="724"/>
      <c r="M421" s="724"/>
      <c r="N421" s="724"/>
      <c r="O421" s="147"/>
    </row>
    <row r="422" spans="1:15" x14ac:dyDescent="0.25">
      <c r="A422" s="134"/>
      <c r="B422" s="736"/>
      <c r="C422" s="724" t="s">
        <v>568</v>
      </c>
      <c r="D422" s="724"/>
      <c r="E422" s="724"/>
      <c r="F422" s="724"/>
      <c r="G422" s="724"/>
      <c r="H422" s="724"/>
      <c r="I422" s="724"/>
      <c r="J422" s="724"/>
      <c r="K422" s="724"/>
      <c r="L422" s="724"/>
      <c r="M422" s="724"/>
      <c r="N422" s="724"/>
      <c r="O422" s="147"/>
    </row>
    <row r="423" spans="1:15" x14ac:dyDescent="0.25">
      <c r="A423" s="134"/>
      <c r="B423" s="736"/>
      <c r="C423" s="724" t="s">
        <v>569</v>
      </c>
      <c r="D423" s="724"/>
      <c r="E423" s="724"/>
      <c r="F423" s="724"/>
      <c r="G423" s="724"/>
      <c r="H423" s="724"/>
      <c r="I423" s="724"/>
      <c r="J423" s="724"/>
      <c r="K423" s="724"/>
      <c r="L423" s="724"/>
      <c r="M423" s="724"/>
      <c r="N423" s="724"/>
      <c r="O423" s="147"/>
    </row>
    <row r="424" spans="1:15" ht="25.5" customHeight="1" x14ac:dyDescent="0.25">
      <c r="A424" s="134"/>
      <c r="B424" s="736"/>
      <c r="C424" s="806" t="s">
        <v>1044</v>
      </c>
      <c r="D424" s="724"/>
      <c r="E424" s="724"/>
      <c r="F424" s="724"/>
      <c r="G424" s="724"/>
      <c r="H424" s="724"/>
      <c r="I424" s="724"/>
      <c r="J424" s="724"/>
      <c r="K424" s="724"/>
      <c r="L424" s="724"/>
      <c r="M424" s="724"/>
      <c r="N424" s="724"/>
      <c r="O424" s="147"/>
    </row>
    <row r="425" spans="1:15" ht="38.25" customHeight="1" x14ac:dyDescent="0.25">
      <c r="A425" s="134"/>
      <c r="B425" s="736"/>
      <c r="C425" s="724" t="s">
        <v>693</v>
      </c>
      <c r="D425" s="724"/>
      <c r="E425" s="724"/>
      <c r="F425" s="724"/>
      <c r="G425" s="724"/>
      <c r="H425" s="724"/>
      <c r="I425" s="724"/>
      <c r="J425" s="724"/>
      <c r="K425" s="724"/>
      <c r="L425" s="724"/>
      <c r="M425" s="724"/>
      <c r="N425" s="724"/>
      <c r="O425" s="147"/>
    </row>
    <row r="426" spans="1:15" x14ac:dyDescent="0.25">
      <c r="A426" s="134"/>
      <c r="B426" s="736"/>
      <c r="C426" s="724" t="s">
        <v>570</v>
      </c>
      <c r="D426" s="724"/>
      <c r="E426" s="724"/>
      <c r="F426" s="724"/>
      <c r="G426" s="724"/>
      <c r="H426" s="724"/>
      <c r="I426" s="724"/>
      <c r="J426" s="724"/>
      <c r="K426" s="724"/>
      <c r="L426" s="724"/>
      <c r="M426" s="724"/>
      <c r="N426" s="724"/>
      <c r="O426" s="147"/>
    </row>
    <row r="427" spans="1:15" x14ac:dyDescent="0.25">
      <c r="A427" s="134"/>
      <c r="B427" s="737"/>
      <c r="C427" s="739" t="s">
        <v>1045</v>
      </c>
      <c r="D427" s="738"/>
      <c r="E427" s="738"/>
      <c r="F427" s="738"/>
      <c r="G427" s="738"/>
      <c r="H427" s="738"/>
      <c r="I427" s="738"/>
      <c r="J427" s="738"/>
      <c r="K427" s="738"/>
      <c r="L427" s="738"/>
      <c r="M427" s="738"/>
      <c r="N427" s="738"/>
      <c r="O427" s="147"/>
    </row>
    <row r="428" spans="1:15" x14ac:dyDescent="0.25">
      <c r="A428" s="134"/>
      <c r="B428" s="735">
        <v>27.2</v>
      </c>
      <c r="C428" s="761" t="s">
        <v>611</v>
      </c>
      <c r="D428" s="761"/>
      <c r="E428" s="761"/>
      <c r="F428" s="761"/>
      <c r="G428" s="761"/>
      <c r="H428" s="761"/>
      <c r="I428" s="761"/>
      <c r="J428" s="761"/>
      <c r="K428" s="761"/>
      <c r="L428" s="761"/>
      <c r="M428" s="761"/>
      <c r="N428" s="761"/>
      <c r="O428" s="146"/>
    </row>
    <row r="429" spans="1:15" x14ac:dyDescent="0.25">
      <c r="A429" s="134"/>
      <c r="B429" s="736"/>
      <c r="C429" s="738" t="s">
        <v>93</v>
      </c>
      <c r="D429" s="738"/>
      <c r="E429" s="738"/>
      <c r="F429" s="738"/>
      <c r="G429" s="738"/>
      <c r="H429" s="738"/>
      <c r="I429" s="738"/>
      <c r="J429" s="738"/>
      <c r="K429" s="738"/>
      <c r="L429" s="738"/>
      <c r="M429" s="738"/>
      <c r="N429" s="738"/>
      <c r="O429" s="157"/>
    </row>
    <row r="430" spans="1:15" x14ac:dyDescent="0.25">
      <c r="A430" s="134"/>
      <c r="B430" s="736"/>
      <c r="C430" s="738" t="s">
        <v>526</v>
      </c>
      <c r="D430" s="738"/>
      <c r="E430" s="738"/>
      <c r="F430" s="738"/>
      <c r="G430" s="738"/>
      <c r="H430" s="738"/>
      <c r="I430" s="738"/>
      <c r="J430" s="738"/>
      <c r="K430" s="738"/>
      <c r="L430" s="738"/>
      <c r="M430" s="738"/>
      <c r="N430" s="738"/>
      <c r="O430" s="157"/>
    </row>
    <row r="431" spans="1:15" x14ac:dyDescent="0.25">
      <c r="A431" s="134"/>
      <c r="B431" s="736"/>
      <c r="C431" s="738" t="s">
        <v>94</v>
      </c>
      <c r="D431" s="738"/>
      <c r="E431" s="738"/>
      <c r="F431" s="738"/>
      <c r="G431" s="738"/>
      <c r="H431" s="738"/>
      <c r="I431" s="738"/>
      <c r="J431" s="738"/>
      <c r="K431" s="738"/>
      <c r="L431" s="738"/>
      <c r="M431" s="738"/>
      <c r="N431" s="738"/>
      <c r="O431" s="157"/>
    </row>
    <row r="432" spans="1:15" x14ac:dyDescent="0.25">
      <c r="A432" s="134"/>
      <c r="B432" s="737"/>
      <c r="C432" s="738" t="s">
        <v>95</v>
      </c>
      <c r="D432" s="738"/>
      <c r="E432" s="738"/>
      <c r="F432" s="738"/>
      <c r="G432" s="738"/>
      <c r="H432" s="738"/>
      <c r="I432" s="738"/>
      <c r="J432" s="738"/>
      <c r="K432" s="738"/>
      <c r="L432" s="738"/>
      <c r="M432" s="738"/>
      <c r="N432" s="738"/>
      <c r="O432" s="157"/>
    </row>
    <row r="433" spans="1:15" x14ac:dyDescent="0.25">
      <c r="A433" s="134"/>
      <c r="B433" s="735">
        <v>27.3</v>
      </c>
      <c r="C433" s="711" t="s">
        <v>735</v>
      </c>
      <c r="D433" s="712"/>
      <c r="E433" s="712"/>
      <c r="F433" s="712"/>
      <c r="G433" s="712"/>
      <c r="H433" s="712"/>
      <c r="I433" s="712"/>
      <c r="J433" s="712"/>
      <c r="K433" s="712"/>
      <c r="L433" s="712"/>
      <c r="M433" s="712"/>
      <c r="N433" s="712"/>
      <c r="O433" s="713"/>
    </row>
    <row r="434" spans="1:15" x14ac:dyDescent="0.25">
      <c r="A434" s="134"/>
      <c r="B434" s="736"/>
      <c r="C434" s="681"/>
      <c r="D434" s="682"/>
      <c r="E434" s="682"/>
      <c r="F434" s="682"/>
      <c r="G434" s="682"/>
      <c r="H434" s="682"/>
      <c r="I434" s="682"/>
      <c r="J434" s="682"/>
      <c r="K434" s="682"/>
      <c r="L434" s="682"/>
      <c r="M434" s="682"/>
      <c r="N434" s="682"/>
      <c r="O434" s="683"/>
    </row>
    <row r="435" spans="1:15" x14ac:dyDescent="0.25">
      <c r="A435" s="134"/>
      <c r="B435" s="736"/>
      <c r="C435" s="681"/>
      <c r="D435" s="682"/>
      <c r="E435" s="682"/>
      <c r="F435" s="682"/>
      <c r="G435" s="682"/>
      <c r="H435" s="682"/>
      <c r="I435" s="682"/>
      <c r="J435" s="682"/>
      <c r="K435" s="682"/>
      <c r="L435" s="682"/>
      <c r="M435" s="682"/>
      <c r="N435" s="682"/>
      <c r="O435" s="683"/>
    </row>
    <row r="436" spans="1:15" ht="13.5" thickBot="1" x14ac:dyDescent="0.3">
      <c r="A436" s="134"/>
      <c r="B436" s="745"/>
      <c r="C436" s="684"/>
      <c r="D436" s="685"/>
      <c r="E436" s="685"/>
      <c r="F436" s="685"/>
      <c r="G436" s="685"/>
      <c r="H436" s="685"/>
      <c r="I436" s="685"/>
      <c r="J436" s="685"/>
      <c r="K436" s="685"/>
      <c r="L436" s="685"/>
      <c r="M436" s="685"/>
      <c r="N436" s="685"/>
      <c r="O436" s="686"/>
    </row>
    <row r="437" spans="1:15" x14ac:dyDescent="0.25">
      <c r="A437" s="134"/>
      <c r="B437" s="155">
        <v>28</v>
      </c>
      <c r="C437" s="692" t="s">
        <v>581</v>
      </c>
      <c r="D437" s="692"/>
      <c r="E437" s="692"/>
      <c r="F437" s="692"/>
      <c r="G437" s="692"/>
      <c r="H437" s="692"/>
      <c r="I437" s="692"/>
      <c r="J437" s="692"/>
      <c r="K437" s="692"/>
      <c r="L437" s="692"/>
      <c r="M437" s="692"/>
      <c r="N437" s="692"/>
      <c r="O437" s="218"/>
    </row>
    <row r="438" spans="1:15" x14ac:dyDescent="0.25">
      <c r="A438" s="134"/>
      <c r="B438" s="732">
        <v>28.1</v>
      </c>
      <c r="C438" s="693" t="s">
        <v>591</v>
      </c>
      <c r="D438" s="693"/>
      <c r="E438" s="693"/>
      <c r="F438" s="693"/>
      <c r="G438" s="693"/>
      <c r="H438" s="693"/>
      <c r="I438" s="693"/>
      <c r="J438" s="693"/>
      <c r="K438" s="693"/>
      <c r="L438" s="693"/>
      <c r="M438" s="693"/>
      <c r="N438" s="693"/>
      <c r="O438" s="146"/>
    </row>
    <row r="439" spans="1:15" x14ac:dyDescent="0.25">
      <c r="A439" s="134"/>
      <c r="B439" s="733"/>
      <c r="C439" s="699" t="s">
        <v>577</v>
      </c>
      <c r="D439" s="699"/>
      <c r="E439" s="699"/>
      <c r="F439" s="699"/>
      <c r="G439" s="699"/>
      <c r="H439" s="699"/>
      <c r="I439" s="699"/>
      <c r="J439" s="699"/>
      <c r="K439" s="699"/>
      <c r="L439" s="699"/>
      <c r="M439" s="699"/>
      <c r="N439" s="699"/>
      <c r="O439" s="147"/>
    </row>
    <row r="440" spans="1:15" x14ac:dyDescent="0.25">
      <c r="A440" s="134"/>
      <c r="B440" s="733"/>
      <c r="C440" s="699" t="s">
        <v>578</v>
      </c>
      <c r="D440" s="699"/>
      <c r="E440" s="699"/>
      <c r="F440" s="699"/>
      <c r="G440" s="699"/>
      <c r="H440" s="699"/>
      <c r="I440" s="699"/>
      <c r="J440" s="699"/>
      <c r="K440" s="699"/>
      <c r="L440" s="699"/>
      <c r="M440" s="699"/>
      <c r="N440" s="699"/>
      <c r="O440" s="147"/>
    </row>
    <row r="441" spans="1:15" ht="25.5" customHeight="1" x14ac:dyDescent="0.25">
      <c r="A441" s="134"/>
      <c r="B441" s="733"/>
      <c r="C441" s="699" t="s">
        <v>579</v>
      </c>
      <c r="D441" s="699"/>
      <c r="E441" s="699"/>
      <c r="F441" s="699"/>
      <c r="G441" s="699"/>
      <c r="H441" s="699"/>
      <c r="I441" s="699"/>
      <c r="J441" s="699"/>
      <c r="K441" s="699"/>
      <c r="L441" s="699"/>
      <c r="M441" s="699"/>
      <c r="N441" s="699"/>
      <c r="O441" s="147"/>
    </row>
    <row r="442" spans="1:15" ht="25.5" customHeight="1" x14ac:dyDescent="0.25">
      <c r="A442" s="134"/>
      <c r="B442" s="734"/>
      <c r="C442" s="702" t="s">
        <v>580</v>
      </c>
      <c r="D442" s="702"/>
      <c r="E442" s="702"/>
      <c r="F442" s="702"/>
      <c r="G442" s="702"/>
      <c r="H442" s="702"/>
      <c r="I442" s="702"/>
      <c r="J442" s="702"/>
      <c r="K442" s="702"/>
      <c r="L442" s="702"/>
      <c r="M442" s="702"/>
      <c r="N442" s="702"/>
      <c r="O442" s="147"/>
    </row>
    <row r="443" spans="1:15" x14ac:dyDescent="0.25">
      <c r="A443" s="134"/>
      <c r="B443" s="753">
        <v>28.2</v>
      </c>
      <c r="C443" s="678" t="s">
        <v>736</v>
      </c>
      <c r="D443" s="679"/>
      <c r="E443" s="679"/>
      <c r="F443" s="679"/>
      <c r="G443" s="679"/>
      <c r="H443" s="679"/>
      <c r="I443" s="679"/>
      <c r="J443" s="679"/>
      <c r="K443" s="679"/>
      <c r="L443" s="679"/>
      <c r="M443" s="679"/>
      <c r="N443" s="679"/>
      <c r="O443" s="680"/>
    </row>
    <row r="444" spans="1:15" x14ac:dyDescent="0.25">
      <c r="A444" s="134"/>
      <c r="B444" s="754"/>
      <c r="C444" s="672"/>
      <c r="D444" s="673"/>
      <c r="E444" s="673"/>
      <c r="F444" s="673"/>
      <c r="G444" s="673"/>
      <c r="H444" s="673"/>
      <c r="I444" s="673"/>
      <c r="J444" s="673"/>
      <c r="K444" s="673"/>
      <c r="L444" s="673"/>
      <c r="M444" s="673"/>
      <c r="N444" s="673"/>
      <c r="O444" s="674"/>
    </row>
    <row r="445" spans="1:15" x14ac:dyDescent="0.25">
      <c r="A445" s="134"/>
      <c r="B445" s="754"/>
      <c r="C445" s="672"/>
      <c r="D445" s="673"/>
      <c r="E445" s="673"/>
      <c r="F445" s="673"/>
      <c r="G445" s="673"/>
      <c r="H445" s="673"/>
      <c r="I445" s="673"/>
      <c r="J445" s="673"/>
      <c r="K445" s="673"/>
      <c r="L445" s="673"/>
      <c r="M445" s="673"/>
      <c r="N445" s="673"/>
      <c r="O445" s="674"/>
    </row>
    <row r="446" spans="1:15" ht="13.5" thickBot="1" x14ac:dyDescent="0.3">
      <c r="A446" s="134"/>
      <c r="B446" s="755"/>
      <c r="C446" s="675"/>
      <c r="D446" s="676"/>
      <c r="E446" s="676"/>
      <c r="F446" s="676"/>
      <c r="G446" s="676"/>
      <c r="H446" s="676"/>
      <c r="I446" s="676"/>
      <c r="J446" s="676"/>
      <c r="K446" s="676"/>
      <c r="L446" s="676"/>
      <c r="M446" s="676"/>
      <c r="N446" s="676"/>
      <c r="O446" s="677"/>
    </row>
    <row r="447" spans="1:15" x14ac:dyDescent="0.25">
      <c r="A447" s="134"/>
      <c r="B447" s="148">
        <v>29</v>
      </c>
      <c r="C447" s="697" t="s">
        <v>576</v>
      </c>
      <c r="D447" s="697"/>
      <c r="E447" s="697"/>
      <c r="F447" s="697"/>
      <c r="G447" s="697"/>
      <c r="H447" s="697"/>
      <c r="I447" s="697"/>
      <c r="J447" s="697"/>
      <c r="K447" s="697"/>
      <c r="L447" s="697"/>
      <c r="M447" s="697"/>
      <c r="N447" s="697"/>
      <c r="O447" s="218"/>
    </row>
    <row r="448" spans="1:15" x14ac:dyDescent="0.25">
      <c r="A448" s="134"/>
      <c r="B448" s="735">
        <v>29.1</v>
      </c>
      <c r="C448" s="698" t="s">
        <v>592</v>
      </c>
      <c r="D448" s="698"/>
      <c r="E448" s="698"/>
      <c r="F448" s="698"/>
      <c r="G448" s="698"/>
      <c r="H448" s="698"/>
      <c r="I448" s="698"/>
      <c r="J448" s="698"/>
      <c r="K448" s="698"/>
      <c r="L448" s="698"/>
      <c r="M448" s="698"/>
      <c r="N448" s="698"/>
      <c r="O448" s="146"/>
    </row>
    <row r="449" spans="1:17" ht="25.5" customHeight="1" x14ac:dyDescent="0.25">
      <c r="A449" s="134"/>
      <c r="B449" s="736"/>
      <c r="C449" s="724" t="s">
        <v>572</v>
      </c>
      <c r="D449" s="724"/>
      <c r="E449" s="724"/>
      <c r="F449" s="724"/>
      <c r="G449" s="724"/>
      <c r="H449" s="724"/>
      <c r="I449" s="724"/>
      <c r="J449" s="724"/>
      <c r="K449" s="724"/>
      <c r="L449" s="724"/>
      <c r="M449" s="724"/>
      <c r="N449" s="724"/>
      <c r="O449" s="147"/>
    </row>
    <row r="450" spans="1:17" x14ac:dyDescent="0.25">
      <c r="A450" s="134"/>
      <c r="B450" s="736"/>
      <c r="C450" s="807" t="s">
        <v>573</v>
      </c>
      <c r="D450" s="807"/>
      <c r="E450" s="807"/>
      <c r="F450" s="807"/>
      <c r="G450" s="807"/>
      <c r="H450" s="807"/>
      <c r="I450" s="807"/>
      <c r="J450" s="807"/>
      <c r="K450" s="807"/>
      <c r="L450" s="807"/>
      <c r="M450" s="807"/>
      <c r="N450" s="807"/>
      <c r="O450" s="147"/>
    </row>
    <row r="451" spans="1:17" ht="25.5" customHeight="1" x14ac:dyDescent="0.25">
      <c r="A451" s="134"/>
      <c r="B451" s="736"/>
      <c r="C451" s="724" t="s">
        <v>574</v>
      </c>
      <c r="D451" s="724"/>
      <c r="E451" s="724"/>
      <c r="F451" s="724"/>
      <c r="G451" s="724"/>
      <c r="H451" s="724"/>
      <c r="I451" s="724"/>
      <c r="J451" s="724"/>
      <c r="K451" s="724"/>
      <c r="L451" s="724"/>
      <c r="M451" s="724"/>
      <c r="N451" s="724"/>
      <c r="O451" s="147"/>
    </row>
    <row r="452" spans="1:17" x14ac:dyDescent="0.25">
      <c r="A452" s="134"/>
      <c r="B452" s="737"/>
      <c r="C452" s="738" t="s">
        <v>575</v>
      </c>
      <c r="D452" s="738"/>
      <c r="E452" s="738"/>
      <c r="F452" s="738"/>
      <c r="G452" s="738"/>
      <c r="H452" s="738"/>
      <c r="I452" s="738"/>
      <c r="J452" s="738"/>
      <c r="K452" s="738"/>
      <c r="L452" s="738"/>
      <c r="M452" s="738"/>
      <c r="N452" s="738"/>
      <c r="O452" s="147"/>
    </row>
    <row r="453" spans="1:17" x14ac:dyDescent="0.25">
      <c r="A453" s="134"/>
      <c r="B453" s="705">
        <v>29.2</v>
      </c>
      <c r="C453" s="803" t="s">
        <v>737</v>
      </c>
      <c r="D453" s="804"/>
      <c r="E453" s="804"/>
      <c r="F453" s="804"/>
      <c r="G453" s="804"/>
      <c r="H453" s="804"/>
      <c r="I453" s="804"/>
      <c r="J453" s="804"/>
      <c r="K453" s="804"/>
      <c r="L453" s="804"/>
      <c r="M453" s="804"/>
      <c r="N453" s="804"/>
      <c r="O453" s="805"/>
    </row>
    <row r="454" spans="1:17" x14ac:dyDescent="0.25">
      <c r="A454" s="134"/>
      <c r="B454" s="706"/>
      <c r="C454" s="797"/>
      <c r="D454" s="798"/>
      <c r="E454" s="798"/>
      <c r="F454" s="798"/>
      <c r="G454" s="798"/>
      <c r="H454" s="798"/>
      <c r="I454" s="798"/>
      <c r="J454" s="798"/>
      <c r="K454" s="798"/>
      <c r="L454" s="798"/>
      <c r="M454" s="798"/>
      <c r="N454" s="798"/>
      <c r="O454" s="799"/>
    </row>
    <row r="455" spans="1:17" x14ac:dyDescent="0.25">
      <c r="A455" s="134"/>
      <c r="B455" s="706"/>
      <c r="C455" s="797"/>
      <c r="D455" s="798"/>
      <c r="E455" s="798"/>
      <c r="F455" s="798"/>
      <c r="G455" s="798"/>
      <c r="H455" s="798"/>
      <c r="I455" s="798"/>
      <c r="J455" s="798"/>
      <c r="K455" s="798"/>
      <c r="L455" s="798"/>
      <c r="M455" s="798"/>
      <c r="N455" s="798"/>
      <c r="O455" s="799"/>
    </row>
    <row r="456" spans="1:17" ht="13.5" thickBot="1" x14ac:dyDescent="0.3">
      <c r="A456" s="134"/>
      <c r="B456" s="707"/>
      <c r="C456" s="800"/>
      <c r="D456" s="801"/>
      <c r="E456" s="801"/>
      <c r="F456" s="801"/>
      <c r="G456" s="801"/>
      <c r="H456" s="801"/>
      <c r="I456" s="801"/>
      <c r="J456" s="801"/>
      <c r="K456" s="801"/>
      <c r="L456" s="801"/>
      <c r="M456" s="801"/>
      <c r="N456" s="801"/>
      <c r="O456" s="802"/>
    </row>
    <row r="457" spans="1:17" x14ac:dyDescent="0.25">
      <c r="A457" s="134"/>
      <c r="B457" s="133"/>
      <c r="C457" s="134"/>
      <c r="D457" s="134"/>
      <c r="E457" s="134"/>
      <c r="F457" s="134"/>
      <c r="G457" s="134"/>
      <c r="H457" s="134"/>
      <c r="I457" s="134"/>
      <c r="J457" s="134"/>
      <c r="K457" s="134"/>
      <c r="L457" s="134"/>
      <c r="M457" s="134"/>
      <c r="N457" s="134"/>
      <c r="O457" s="134"/>
    </row>
    <row r="458" spans="1:17" ht="13.5" thickBot="1" x14ac:dyDescent="0.3">
      <c r="A458" s="134"/>
      <c r="B458" s="133"/>
      <c r="C458" s="134"/>
      <c r="D458" s="134"/>
      <c r="E458" s="134"/>
      <c r="F458" s="134"/>
      <c r="G458" s="134"/>
      <c r="H458" s="134"/>
      <c r="I458" s="134"/>
      <c r="J458" s="134"/>
      <c r="K458" s="134"/>
      <c r="L458" s="134"/>
      <c r="M458" s="134"/>
      <c r="N458" s="134"/>
      <c r="O458" s="134"/>
    </row>
    <row r="459" spans="1:17" ht="27" customHeight="1" x14ac:dyDescent="0.25">
      <c r="A459" s="134"/>
      <c r="B459" s="746" t="s">
        <v>954</v>
      </c>
      <c r="C459" s="747"/>
      <c r="D459" s="747"/>
      <c r="E459" s="747"/>
      <c r="F459" s="747"/>
      <c r="G459" s="747"/>
      <c r="H459" s="747"/>
      <c r="I459" s="747"/>
      <c r="J459" s="747"/>
      <c r="K459" s="747"/>
      <c r="L459" s="747"/>
      <c r="M459" s="747"/>
      <c r="N459" s="747"/>
      <c r="O459" s="748"/>
      <c r="P459" s="158"/>
      <c r="Q459" s="158"/>
    </row>
    <row r="460" spans="1:17" ht="69" customHeight="1" thickBot="1" x14ac:dyDescent="0.3">
      <c r="A460" s="134"/>
      <c r="B460" s="740" t="s">
        <v>1064</v>
      </c>
      <c r="C460" s="741"/>
      <c r="D460" s="741"/>
      <c r="E460" s="741"/>
      <c r="F460" s="741"/>
      <c r="G460" s="741"/>
      <c r="H460" s="741"/>
      <c r="I460" s="741"/>
      <c r="J460" s="741"/>
      <c r="K460" s="741"/>
      <c r="L460" s="741"/>
      <c r="M460" s="741"/>
      <c r="N460" s="741"/>
      <c r="O460" s="742"/>
      <c r="P460" s="158"/>
      <c r="Q460" s="158"/>
    </row>
    <row r="461" spans="1:17" x14ac:dyDescent="0.2">
      <c r="A461" s="134"/>
      <c r="B461" s="438"/>
      <c r="C461" s="439"/>
      <c r="D461" s="439"/>
      <c r="E461" s="439"/>
      <c r="F461" s="439"/>
      <c r="G461" s="439"/>
      <c r="H461" s="439"/>
      <c r="I461" s="439"/>
      <c r="J461" s="439"/>
      <c r="K461" s="439"/>
      <c r="L461" s="439"/>
      <c r="M461" s="439"/>
      <c r="N461" s="439"/>
      <c r="O461" s="440"/>
    </row>
    <row r="462" spans="1:17" x14ac:dyDescent="0.2">
      <c r="A462" s="134"/>
      <c r="B462" s="439"/>
      <c r="C462" s="439"/>
      <c r="D462" s="439"/>
      <c r="E462" s="439"/>
      <c r="F462" s="439"/>
      <c r="G462" s="439"/>
      <c r="H462" s="439"/>
      <c r="I462" s="439"/>
      <c r="J462" s="439"/>
      <c r="K462" s="439"/>
      <c r="L462" s="439"/>
      <c r="M462" s="439"/>
      <c r="N462" s="439"/>
      <c r="O462" s="440"/>
    </row>
    <row r="463" spans="1:17" x14ac:dyDescent="0.25">
      <c r="A463" s="134"/>
      <c r="B463" s="730" t="s">
        <v>991</v>
      </c>
      <c r="C463" s="731"/>
      <c r="D463" s="731"/>
      <c r="E463" s="731"/>
      <c r="F463" s="731"/>
      <c r="G463" s="731"/>
      <c r="H463" s="731"/>
      <c r="I463" s="731"/>
      <c r="J463" s="731"/>
      <c r="K463" s="731"/>
      <c r="L463" s="731"/>
      <c r="M463" s="731"/>
      <c r="N463" s="731"/>
      <c r="O463" s="731"/>
    </row>
    <row r="464" spans="1:17" x14ac:dyDescent="0.2">
      <c r="A464" s="134"/>
      <c r="B464" s="439"/>
      <c r="C464" s="439"/>
      <c r="D464" s="439"/>
      <c r="E464" s="439"/>
      <c r="F464" s="439"/>
      <c r="G464" s="439"/>
      <c r="H464" s="439"/>
      <c r="I464" s="439"/>
      <c r="J464" s="439"/>
      <c r="K464" s="439"/>
      <c r="L464" s="439"/>
      <c r="M464" s="439"/>
      <c r="N464" s="439"/>
      <c r="O464" s="440"/>
    </row>
    <row r="465" spans="1:17" x14ac:dyDescent="0.2">
      <c r="A465" s="134"/>
      <c r="B465" s="439"/>
      <c r="C465" s="439"/>
      <c r="D465" s="439"/>
      <c r="E465" s="439"/>
      <c r="F465" s="439"/>
      <c r="G465" s="439"/>
      <c r="H465" s="439"/>
      <c r="I465" s="439"/>
      <c r="J465" s="439"/>
      <c r="K465" s="439"/>
      <c r="L465" s="439"/>
      <c r="M465" s="439"/>
      <c r="N465" s="439"/>
      <c r="O465" s="440"/>
    </row>
    <row r="466" spans="1:17" x14ac:dyDescent="0.2">
      <c r="A466" s="134"/>
      <c r="B466" s="439"/>
      <c r="C466" s="439"/>
      <c r="D466" s="439"/>
      <c r="E466" s="439"/>
      <c r="F466" s="439"/>
      <c r="G466" s="439"/>
      <c r="H466" s="439"/>
      <c r="I466" s="439"/>
      <c r="J466" s="439"/>
      <c r="K466" s="439"/>
      <c r="L466" s="439"/>
      <c r="M466" s="439"/>
      <c r="N466" s="439"/>
      <c r="O466" s="440"/>
    </row>
    <row r="467" spans="1:17" x14ac:dyDescent="0.2">
      <c r="A467" s="134"/>
      <c r="B467" s="439"/>
      <c r="C467" s="439"/>
      <c r="D467" s="439"/>
      <c r="E467" s="439"/>
      <c r="F467" s="439"/>
      <c r="G467" s="439"/>
      <c r="H467" s="439"/>
      <c r="I467" s="439"/>
      <c r="J467" s="439"/>
      <c r="K467" s="439"/>
      <c r="L467" s="439"/>
      <c r="M467" s="439"/>
      <c r="N467" s="439"/>
      <c r="O467" s="440"/>
    </row>
    <row r="468" spans="1:17" ht="93.75" customHeight="1" x14ac:dyDescent="0.25">
      <c r="A468" s="134"/>
      <c r="B468" s="668" t="s">
        <v>1065</v>
      </c>
      <c r="C468" s="729"/>
      <c r="D468" s="729"/>
      <c r="E468" s="729"/>
      <c r="F468" s="729"/>
      <c r="G468" s="729"/>
      <c r="H468" s="729"/>
      <c r="I468" s="729"/>
      <c r="J468" s="729"/>
      <c r="K468" s="729"/>
      <c r="L468" s="729"/>
      <c r="M468" s="729"/>
      <c r="N468" s="729"/>
      <c r="O468" s="729"/>
      <c r="P468" s="159"/>
      <c r="Q468" s="159"/>
    </row>
  </sheetData>
  <mergeCells count="414">
    <mergeCell ref="B373:B376"/>
    <mergeCell ref="C401:N401"/>
    <mergeCell ref="B428:B432"/>
    <mergeCell ref="B417:B427"/>
    <mergeCell ref="C454:O456"/>
    <mergeCell ref="C453:O453"/>
    <mergeCell ref="C424:N424"/>
    <mergeCell ref="C425:N425"/>
    <mergeCell ref="C426:N426"/>
    <mergeCell ref="C428:N428"/>
    <mergeCell ref="C429:N429"/>
    <mergeCell ref="C441:N441"/>
    <mergeCell ref="C448:N448"/>
    <mergeCell ref="C449:N449"/>
    <mergeCell ref="C450:N450"/>
    <mergeCell ref="C442:N442"/>
    <mergeCell ref="C447:N447"/>
    <mergeCell ref="C444:O446"/>
    <mergeCell ref="C443:O443"/>
    <mergeCell ref="C434:O436"/>
    <mergeCell ref="C433:O433"/>
    <mergeCell ref="C389:N389"/>
    <mergeCell ref="C402:N402"/>
    <mergeCell ref="C403:N403"/>
    <mergeCell ref="C360:O362"/>
    <mergeCell ref="C359:O359"/>
    <mergeCell ref="L20:O20"/>
    <mergeCell ref="H20:K20"/>
    <mergeCell ref="B20:G20"/>
    <mergeCell ref="B368:B372"/>
    <mergeCell ref="B412:B415"/>
    <mergeCell ref="C404:N404"/>
    <mergeCell ref="C405:N405"/>
    <mergeCell ref="C376:N376"/>
    <mergeCell ref="C400:N400"/>
    <mergeCell ref="C367:N367"/>
    <mergeCell ref="C368:N368"/>
    <mergeCell ref="C369:N369"/>
    <mergeCell ref="C370:N370"/>
    <mergeCell ref="C371:N371"/>
    <mergeCell ref="C406:N406"/>
    <mergeCell ref="C390:N390"/>
    <mergeCell ref="C391:N391"/>
    <mergeCell ref="C392:N392"/>
    <mergeCell ref="C393:N393"/>
    <mergeCell ref="C394:N394"/>
    <mergeCell ref="C395:N395"/>
    <mergeCell ref="B377:B380"/>
    <mergeCell ref="C342:N342"/>
    <mergeCell ref="C343:N343"/>
    <mergeCell ref="C344:N344"/>
    <mergeCell ref="C357:N357"/>
    <mergeCell ref="C358:N358"/>
    <mergeCell ref="C345:N345"/>
    <mergeCell ref="C346:N346"/>
    <mergeCell ref="C347:N347"/>
    <mergeCell ref="C332:O332"/>
    <mergeCell ref="C338:O340"/>
    <mergeCell ref="C337:O337"/>
    <mergeCell ref="C349:O351"/>
    <mergeCell ref="C333:O335"/>
    <mergeCell ref="C348:O348"/>
    <mergeCell ref="C315:N315"/>
    <mergeCell ref="C316:N316"/>
    <mergeCell ref="C321:N321"/>
    <mergeCell ref="C322:N322"/>
    <mergeCell ref="C323:N323"/>
    <mergeCell ref="C324:N324"/>
    <mergeCell ref="C299:N299"/>
    <mergeCell ref="C310:N310"/>
    <mergeCell ref="C304:N304"/>
    <mergeCell ref="C305:N305"/>
    <mergeCell ref="C306:O306"/>
    <mergeCell ref="C307:O309"/>
    <mergeCell ref="C301:O303"/>
    <mergeCell ref="C300:O300"/>
    <mergeCell ref="C317:O317"/>
    <mergeCell ref="B46:B49"/>
    <mergeCell ref="C79:N79"/>
    <mergeCell ref="C80:N80"/>
    <mergeCell ref="C74:N74"/>
    <mergeCell ref="C75:N75"/>
    <mergeCell ref="C76:N76"/>
    <mergeCell ref="C78:N78"/>
    <mergeCell ref="C52:N52"/>
    <mergeCell ref="C53:N53"/>
    <mergeCell ref="C54:N54"/>
    <mergeCell ref="C46:O46"/>
    <mergeCell ref="C68:N68"/>
    <mergeCell ref="C69:N69"/>
    <mergeCell ref="C70:N70"/>
    <mergeCell ref="C77:N77"/>
    <mergeCell ref="B51:B80"/>
    <mergeCell ref="C50:N50"/>
    <mergeCell ref="C72:N72"/>
    <mergeCell ref="C73:N73"/>
    <mergeCell ref="C67:N67"/>
    <mergeCell ref="C63:N63"/>
    <mergeCell ref="C64:N64"/>
    <mergeCell ref="C65:N65"/>
    <mergeCell ref="C66:N66"/>
    <mergeCell ref="C92:N92"/>
    <mergeCell ref="C60:N60"/>
    <mergeCell ref="C98:N98"/>
    <mergeCell ref="C100:N100"/>
    <mergeCell ref="B100:B108"/>
    <mergeCell ref="B94:B97"/>
    <mergeCell ref="B81:B93"/>
    <mergeCell ref="B110:B157"/>
    <mergeCell ref="B158:B162"/>
    <mergeCell ref="C81:N81"/>
    <mergeCell ref="C82:N82"/>
    <mergeCell ref="C91:N91"/>
    <mergeCell ref="C83:N83"/>
    <mergeCell ref="C88:N88"/>
    <mergeCell ref="C89:N89"/>
    <mergeCell ref="C90:N90"/>
    <mergeCell ref="C85:O87"/>
    <mergeCell ref="C84:O84"/>
    <mergeCell ref="C101:N101"/>
    <mergeCell ref="C102:N102"/>
    <mergeCell ref="C103:N103"/>
    <mergeCell ref="C109:N109"/>
    <mergeCell ref="C95:O97"/>
    <mergeCell ref="C94:O94"/>
    <mergeCell ref="C127:N127"/>
    <mergeCell ref="C128:N128"/>
    <mergeCell ref="C129:N129"/>
    <mergeCell ref="C144:N144"/>
    <mergeCell ref="C145:N145"/>
    <mergeCell ref="C146:N146"/>
    <mergeCell ref="C160:N160"/>
    <mergeCell ref="C130:N130"/>
    <mergeCell ref="C131:N131"/>
    <mergeCell ref="C132:N132"/>
    <mergeCell ref="C136:N136"/>
    <mergeCell ref="C133:N133"/>
    <mergeCell ref="C134:N134"/>
    <mergeCell ref="C135:N135"/>
    <mergeCell ref="C138:N138"/>
    <mergeCell ref="C139:N139"/>
    <mergeCell ref="C140:N140"/>
    <mergeCell ref="C147:N147"/>
    <mergeCell ref="C148:N148"/>
    <mergeCell ref="C149:N149"/>
    <mergeCell ref="C150:N150"/>
    <mergeCell ref="C151:N151"/>
    <mergeCell ref="C142:N142"/>
    <mergeCell ref="C143:N143"/>
    <mergeCell ref="C25:O25"/>
    <mergeCell ref="B21:G21"/>
    <mergeCell ref="H21:K21"/>
    <mergeCell ref="L21:O21"/>
    <mergeCell ref="B30:B34"/>
    <mergeCell ref="B23:O23"/>
    <mergeCell ref="C40:N40"/>
    <mergeCell ref="C41:N41"/>
    <mergeCell ref="C42:N42"/>
    <mergeCell ref="C35:N35"/>
    <mergeCell ref="C36:N36"/>
    <mergeCell ref="C37:N37"/>
    <mergeCell ref="C38:N38"/>
    <mergeCell ref="C39:N39"/>
    <mergeCell ref="B35:B45"/>
    <mergeCell ref="C30:N30"/>
    <mergeCell ref="C31:N31"/>
    <mergeCell ref="C32:N32"/>
    <mergeCell ref="C33:N33"/>
    <mergeCell ref="C34:N34"/>
    <mergeCell ref="C29:N29"/>
    <mergeCell ref="C43:N43"/>
    <mergeCell ref="C44:N44"/>
    <mergeCell ref="C45:N45"/>
    <mergeCell ref="C56:N56"/>
    <mergeCell ref="C57:N57"/>
    <mergeCell ref="C58:N58"/>
    <mergeCell ref="C59:N59"/>
    <mergeCell ref="C51:N51"/>
    <mergeCell ref="C55:N55"/>
    <mergeCell ref="C71:N71"/>
    <mergeCell ref="C47:O49"/>
    <mergeCell ref="C61:N61"/>
    <mergeCell ref="C62:N62"/>
    <mergeCell ref="C93:N93"/>
    <mergeCell ref="C110:N110"/>
    <mergeCell ref="C99:N99"/>
    <mergeCell ref="C106:O108"/>
    <mergeCell ref="C105:O105"/>
    <mergeCell ref="C124:N124"/>
    <mergeCell ref="C125:N125"/>
    <mergeCell ref="C126:N126"/>
    <mergeCell ref="C117:N117"/>
    <mergeCell ref="C118:N118"/>
    <mergeCell ref="C119:N119"/>
    <mergeCell ref="C120:N120"/>
    <mergeCell ref="C122:N122"/>
    <mergeCell ref="C111:N111"/>
    <mergeCell ref="C112:N112"/>
    <mergeCell ref="C113:N113"/>
    <mergeCell ref="C114:N114"/>
    <mergeCell ref="C115:N115"/>
    <mergeCell ref="C116:N116"/>
    <mergeCell ref="C121:N121"/>
    <mergeCell ref="C104:N104"/>
    <mergeCell ref="C123:N123"/>
    <mergeCell ref="C137:N137"/>
    <mergeCell ref="C141:N141"/>
    <mergeCell ref="C263:N263"/>
    <mergeCell ref="C274:N274"/>
    <mergeCell ref="C197:N197"/>
    <mergeCell ref="C198:N198"/>
    <mergeCell ref="C167:N167"/>
    <mergeCell ref="C172:N172"/>
    <mergeCell ref="C173:N173"/>
    <mergeCell ref="C152:N152"/>
    <mergeCell ref="C153:N153"/>
    <mergeCell ref="C154:N154"/>
    <mergeCell ref="C155:N155"/>
    <mergeCell ref="C156:N156"/>
    <mergeCell ref="C182:O184"/>
    <mergeCell ref="C181:O181"/>
    <mergeCell ref="C175:O177"/>
    <mergeCell ref="C174:O174"/>
    <mergeCell ref="C169:O171"/>
    <mergeCell ref="C168:O168"/>
    <mergeCell ref="C237:N237"/>
    <mergeCell ref="C238:N238"/>
    <mergeCell ref="C265:O267"/>
    <mergeCell ref="C264:O264"/>
    <mergeCell ref="C163:O163"/>
    <mergeCell ref="C180:N180"/>
    <mergeCell ref="C157:N157"/>
    <mergeCell ref="C158:N158"/>
    <mergeCell ref="C159:N159"/>
    <mergeCell ref="C208:O210"/>
    <mergeCell ref="C207:O207"/>
    <mergeCell ref="C199:N199"/>
    <mergeCell ref="B163:B166"/>
    <mergeCell ref="C161:N161"/>
    <mergeCell ref="C162:N162"/>
    <mergeCell ref="C200:N200"/>
    <mergeCell ref="B187:B190"/>
    <mergeCell ref="B168:B171"/>
    <mergeCell ref="C187:O187"/>
    <mergeCell ref="B172:B184"/>
    <mergeCell ref="C205:N205"/>
    <mergeCell ref="C191:N191"/>
    <mergeCell ref="C192:N192"/>
    <mergeCell ref="C221:N221"/>
    <mergeCell ref="C223:O225"/>
    <mergeCell ref="C222:O222"/>
    <mergeCell ref="C213:O215"/>
    <mergeCell ref="C212:O212"/>
    <mergeCell ref="B258:B263"/>
    <mergeCell ref="B246:B252"/>
    <mergeCell ref="C275:N275"/>
    <mergeCell ref="C164:O166"/>
    <mergeCell ref="C219:N219"/>
    <mergeCell ref="C218:N218"/>
    <mergeCell ref="C216:N216"/>
    <mergeCell ref="C217:N217"/>
    <mergeCell ref="C220:N220"/>
    <mergeCell ref="C211:N211"/>
    <mergeCell ref="C185:N185"/>
    <mergeCell ref="C186:N186"/>
    <mergeCell ref="C178:N178"/>
    <mergeCell ref="C179:N179"/>
    <mergeCell ref="C202:O204"/>
    <mergeCell ref="C201:O201"/>
    <mergeCell ref="C194:O196"/>
    <mergeCell ref="C193:O193"/>
    <mergeCell ref="C188:O190"/>
    <mergeCell ref="C252:N252"/>
    <mergeCell ref="C257:N257"/>
    <mergeCell ref="C258:N258"/>
    <mergeCell ref="C259:N259"/>
    <mergeCell ref="C233:N233"/>
    <mergeCell ref="C234:N234"/>
    <mergeCell ref="C235:N235"/>
    <mergeCell ref="C236:N236"/>
    <mergeCell ref="C239:N239"/>
    <mergeCell ref="C244:N244"/>
    <mergeCell ref="C245:N245"/>
    <mergeCell ref="C246:N246"/>
    <mergeCell ref="C226:N226"/>
    <mergeCell ref="C228:O230"/>
    <mergeCell ref="C227:O227"/>
    <mergeCell ref="B217:B230"/>
    <mergeCell ref="B212:B215"/>
    <mergeCell ref="B207:B210"/>
    <mergeCell ref="B191:B206"/>
    <mergeCell ref="C206:N206"/>
    <mergeCell ref="B443:B446"/>
    <mergeCell ref="C416:N416"/>
    <mergeCell ref="C417:N417"/>
    <mergeCell ref="C418:N418"/>
    <mergeCell ref="C419:N419"/>
    <mergeCell ref="C373:N373"/>
    <mergeCell ref="C374:N374"/>
    <mergeCell ref="C375:N375"/>
    <mergeCell ref="C384:N384"/>
    <mergeCell ref="C386:N386"/>
    <mergeCell ref="C385:N385"/>
    <mergeCell ref="C381:N381"/>
    <mergeCell ref="C382:N382"/>
    <mergeCell ref="C383:N383"/>
    <mergeCell ref="C387:N387"/>
    <mergeCell ref="C388:N388"/>
    <mergeCell ref="B396:B399"/>
    <mergeCell ref="B382:B395"/>
    <mergeCell ref="B433:B436"/>
    <mergeCell ref="C439:N439"/>
    <mergeCell ref="C440:N440"/>
    <mergeCell ref="B459:O459"/>
    <mergeCell ref="C412:O412"/>
    <mergeCell ref="C397:O399"/>
    <mergeCell ref="C396:O396"/>
    <mergeCell ref="B401:B411"/>
    <mergeCell ref="B468:O468"/>
    <mergeCell ref="B463:O463"/>
    <mergeCell ref="C407:N407"/>
    <mergeCell ref="C408:N408"/>
    <mergeCell ref="C409:N409"/>
    <mergeCell ref="C410:N410"/>
    <mergeCell ref="C411:N411"/>
    <mergeCell ref="B453:B456"/>
    <mergeCell ref="B438:B442"/>
    <mergeCell ref="B448:B452"/>
    <mergeCell ref="C452:N452"/>
    <mergeCell ref="C437:N437"/>
    <mergeCell ref="C438:N438"/>
    <mergeCell ref="C427:N427"/>
    <mergeCell ref="C430:N430"/>
    <mergeCell ref="C431:N431"/>
    <mergeCell ref="C432:N432"/>
    <mergeCell ref="B460:O460"/>
    <mergeCell ref="C451:N451"/>
    <mergeCell ref="C420:N420"/>
    <mergeCell ref="C421:N421"/>
    <mergeCell ref="C422:N422"/>
    <mergeCell ref="C423:N423"/>
    <mergeCell ref="C413:O415"/>
    <mergeCell ref="C231:N231"/>
    <mergeCell ref="C232:N232"/>
    <mergeCell ref="C247:N247"/>
    <mergeCell ref="C248:N248"/>
    <mergeCell ref="C277:N277"/>
    <mergeCell ref="C312:O314"/>
    <mergeCell ref="C311:O311"/>
    <mergeCell ref="C262:N262"/>
    <mergeCell ref="C296:O298"/>
    <mergeCell ref="C295:O295"/>
    <mergeCell ref="C291:O293"/>
    <mergeCell ref="C290:O290"/>
    <mergeCell ref="C286:O288"/>
    <mergeCell ref="C285:O285"/>
    <mergeCell ref="C281:O283"/>
    <mergeCell ref="C280:O280"/>
    <mergeCell ref="C271:O273"/>
    <mergeCell ref="C270:O270"/>
    <mergeCell ref="C278:N278"/>
    <mergeCell ref="C276:N276"/>
    <mergeCell ref="C279:N279"/>
    <mergeCell ref="C284:N284"/>
    <mergeCell ref="C289:N289"/>
    <mergeCell ref="C294:N294"/>
    <mergeCell ref="C268:N268"/>
    <mergeCell ref="C269:N269"/>
    <mergeCell ref="C254:O256"/>
    <mergeCell ref="C253:O253"/>
    <mergeCell ref="C241:O243"/>
    <mergeCell ref="C240:O240"/>
    <mergeCell ref="B232:B244"/>
    <mergeCell ref="B253:B256"/>
    <mergeCell ref="B322:B325"/>
    <mergeCell ref="B304:B314"/>
    <mergeCell ref="B300:B303"/>
    <mergeCell ref="B295:B298"/>
    <mergeCell ref="B290:B293"/>
    <mergeCell ref="B317:B320"/>
    <mergeCell ref="C250:N250"/>
    <mergeCell ref="C251:N251"/>
    <mergeCell ref="C249:N249"/>
    <mergeCell ref="C260:N260"/>
    <mergeCell ref="C261:N261"/>
    <mergeCell ref="B280:B283"/>
    <mergeCell ref="B285:B288"/>
    <mergeCell ref="B264:B267"/>
    <mergeCell ref="B270:B273"/>
    <mergeCell ref="B275:B279"/>
    <mergeCell ref="C378:O380"/>
    <mergeCell ref="C377:O377"/>
    <mergeCell ref="C327:O329"/>
    <mergeCell ref="C326:O326"/>
    <mergeCell ref="C318:O320"/>
    <mergeCell ref="B366:O366"/>
    <mergeCell ref="B353:B358"/>
    <mergeCell ref="B342:B347"/>
    <mergeCell ref="C352:N352"/>
    <mergeCell ref="C353:N353"/>
    <mergeCell ref="B326:B329"/>
    <mergeCell ref="C330:N330"/>
    <mergeCell ref="C331:N331"/>
    <mergeCell ref="C372:N372"/>
    <mergeCell ref="C354:N354"/>
    <mergeCell ref="C355:N355"/>
    <mergeCell ref="C356:N356"/>
    <mergeCell ref="C325:N325"/>
    <mergeCell ref="B359:B362"/>
    <mergeCell ref="B332:B335"/>
    <mergeCell ref="B337:B340"/>
    <mergeCell ref="B348:B351"/>
    <mergeCell ref="C336:N336"/>
    <mergeCell ref="C341:N341"/>
  </mergeCells>
  <conditionalFormatting sqref="O232:O239 O244">
    <cfRule type="expression" dxfId="1155" priority="95">
      <formula>UPPER($O$231)="No"</formula>
    </cfRule>
  </conditionalFormatting>
  <conditionalFormatting sqref="O30:O45">
    <cfRule type="expression" dxfId="1154" priority="103">
      <formula>UPPER($O$29)="No"</formula>
    </cfRule>
  </conditionalFormatting>
  <conditionalFormatting sqref="O51:O83 O88:O93 C95:O97">
    <cfRule type="expression" dxfId="1153" priority="102">
      <formula>UPPER($O$50)="No"</formula>
    </cfRule>
  </conditionalFormatting>
  <conditionalFormatting sqref="O99:O104">
    <cfRule type="expression" dxfId="1152" priority="101">
      <formula>UPPER($O$98)="No"</formula>
    </cfRule>
  </conditionalFormatting>
  <conditionalFormatting sqref="O110:O162">
    <cfRule type="expression" dxfId="1151" priority="100">
      <formula>UPPER($O$109)="No"</formula>
    </cfRule>
  </conditionalFormatting>
  <conditionalFormatting sqref="O178:O180 O172:O173 C175:O177 C182:O184">
    <cfRule type="expression" dxfId="1150" priority="99">
      <formula>UPPER($O$167)="No"</formula>
    </cfRule>
  </conditionalFormatting>
  <conditionalFormatting sqref="O186 O205:O206 O197:O200 O191:O192 C194:O196 C202:O204 C208:O210">
    <cfRule type="expression" dxfId="1149" priority="98">
      <formula>UPPER($O$185)="No"</formula>
    </cfRule>
  </conditionalFormatting>
  <conditionalFormatting sqref="O226 C228:O230 O217:O221">
    <cfRule type="expression" dxfId="1148" priority="96">
      <formula>UPPER($O$216)="No"</formula>
    </cfRule>
  </conditionalFormatting>
  <conditionalFormatting sqref="O246:O252">
    <cfRule type="expression" dxfId="1147" priority="94">
      <formula>UPPER($O$245)="No"</formula>
    </cfRule>
  </conditionalFormatting>
  <conditionalFormatting sqref="O258:O263">
    <cfRule type="expression" dxfId="1146" priority="93">
      <formula>UPPER($O$257)="No"</formula>
    </cfRule>
  </conditionalFormatting>
  <conditionalFormatting sqref="O269">
    <cfRule type="expression" dxfId="1145" priority="92">
      <formula>UPPER($O$268)="No"</formula>
    </cfRule>
  </conditionalFormatting>
  <conditionalFormatting sqref="O275:O279">
    <cfRule type="expression" dxfId="1144" priority="91">
      <formula>UPPER($O$274)="No"</formula>
    </cfRule>
  </conditionalFormatting>
  <conditionalFormatting sqref="O304:O305 O310">
    <cfRule type="expression" dxfId="1143" priority="87">
      <formula>UPPER($O$299)="No"</formula>
    </cfRule>
  </conditionalFormatting>
  <conditionalFormatting sqref="O316">
    <cfRule type="expression" dxfId="1142" priority="86">
      <formula>UPPER($O$315)="No"</formula>
    </cfRule>
  </conditionalFormatting>
  <conditionalFormatting sqref="O322:O325">
    <cfRule type="expression" dxfId="1141" priority="85">
      <formula>UPPER($O$321)="No"</formula>
    </cfRule>
  </conditionalFormatting>
  <conditionalFormatting sqref="O331">
    <cfRule type="expression" dxfId="1140" priority="84">
      <formula>UPPER($O$330)="No"</formula>
    </cfRule>
  </conditionalFormatting>
  <conditionalFormatting sqref="O342:O347">
    <cfRule type="expression" dxfId="1139" priority="82">
      <formula>UPPER($O$341)="No"</formula>
    </cfRule>
  </conditionalFormatting>
  <conditionalFormatting sqref="O353:O358">
    <cfRule type="expression" dxfId="1138" priority="81">
      <formula>UPPER($O$352)="No"</formula>
    </cfRule>
  </conditionalFormatting>
  <conditionalFormatting sqref="O368:O376">
    <cfRule type="expression" dxfId="1137" priority="80">
      <formula>UPPER($O$367)="No"</formula>
    </cfRule>
  </conditionalFormatting>
  <conditionalFormatting sqref="O382:O395">
    <cfRule type="expression" dxfId="1136" priority="79">
      <formula>UPPER($O$381)="No"</formula>
    </cfRule>
  </conditionalFormatting>
  <conditionalFormatting sqref="O401:O411">
    <cfRule type="expression" dxfId="1135" priority="78">
      <formula>UPPER($O$400)="No"</formula>
    </cfRule>
  </conditionalFormatting>
  <conditionalFormatting sqref="O417:O432">
    <cfRule type="expression" dxfId="1134" priority="77">
      <formula>UPPER($O$416)="No"</formula>
    </cfRule>
  </conditionalFormatting>
  <conditionalFormatting sqref="O438:O442">
    <cfRule type="expression" dxfId="1133" priority="76">
      <formula>UPPER($O$437)="No"</formula>
    </cfRule>
  </conditionalFormatting>
  <conditionalFormatting sqref="O448:O452">
    <cfRule type="expression" dxfId="1132" priority="75">
      <formula>UPPER($O$447)="No"</formula>
    </cfRule>
  </conditionalFormatting>
  <conditionalFormatting sqref="O103:O104">
    <cfRule type="expression" dxfId="1131" priority="69">
      <formula>UPPER($O$102)="No"</formula>
    </cfRule>
  </conditionalFormatting>
  <conditionalFormatting sqref="O179:O180">
    <cfRule type="expression" dxfId="1130" priority="67">
      <formula>UPPER($O$178)="No"</formula>
    </cfRule>
  </conditionalFormatting>
  <conditionalFormatting sqref="O200">
    <cfRule type="expression" dxfId="1129" priority="65">
      <formula>UPPER($O$199)="No"</formula>
    </cfRule>
  </conditionalFormatting>
  <conditionalFormatting sqref="O244">
    <cfRule type="expression" dxfId="1128" priority="62">
      <formula>UPPER($O$239)="No"</formula>
    </cfRule>
  </conditionalFormatting>
  <conditionalFormatting sqref="O324">
    <cfRule type="expression" dxfId="1127" priority="59">
      <formula>UPPER($O$323)="No"</formula>
    </cfRule>
  </conditionalFormatting>
  <conditionalFormatting sqref="C47:O49">
    <cfRule type="expression" dxfId="1126" priority="58">
      <formula>UPPER($O$29)="No"</formula>
    </cfRule>
  </conditionalFormatting>
  <conditionalFormatting sqref="C85:O87">
    <cfRule type="expression" dxfId="1125" priority="57">
      <formula>UPPER($O$50)="No"</formula>
    </cfRule>
  </conditionalFormatting>
  <conditionalFormatting sqref="C85:O87">
    <cfRule type="expression" dxfId="1124" priority="56">
      <formula>UPPER($O$83)="No"</formula>
    </cfRule>
  </conditionalFormatting>
  <conditionalFormatting sqref="C106:O108">
    <cfRule type="expression" dxfId="1123" priority="15">
      <formula>UPPER($O$104)="No"</formula>
    </cfRule>
    <cfRule type="expression" dxfId="1122" priority="54">
      <formula>UPPER($O$102)="No"</formula>
    </cfRule>
    <cfRule type="expression" dxfId="1121" priority="55">
      <formula>UPPER($O$98)="No"</formula>
    </cfRule>
  </conditionalFormatting>
  <conditionalFormatting sqref="C164:O166">
    <cfRule type="expression" dxfId="1120" priority="53">
      <formula>UPPER($O$109)="No"</formula>
    </cfRule>
  </conditionalFormatting>
  <conditionalFormatting sqref="C169:O171">
    <cfRule type="expression" dxfId="1119" priority="52">
      <formula>UPPER($O$167)="No"</formula>
    </cfRule>
  </conditionalFormatting>
  <conditionalFormatting sqref="C175:O177">
    <cfRule type="expression" dxfId="1118" priority="51">
      <formula>UPPER($O$173)="No"</formula>
    </cfRule>
  </conditionalFormatting>
  <conditionalFormatting sqref="C182:O184">
    <cfRule type="expression" dxfId="1117" priority="50">
      <formula>UPPER($O$178)="No"</formula>
    </cfRule>
  </conditionalFormatting>
  <conditionalFormatting sqref="C188:O190">
    <cfRule type="expression" dxfId="1116" priority="49">
      <formula>UPPER($O$185)="No"</formula>
    </cfRule>
  </conditionalFormatting>
  <conditionalFormatting sqref="C188:O190">
    <cfRule type="expression" dxfId="1115" priority="48">
      <formula>UPPER($O$186)="No"</formula>
    </cfRule>
  </conditionalFormatting>
  <conditionalFormatting sqref="C194:O196">
    <cfRule type="expression" dxfId="1114" priority="47">
      <formula>UPPER($O$192)="No"</formula>
    </cfRule>
  </conditionalFormatting>
  <conditionalFormatting sqref="C202:O204">
    <cfRule type="expression" dxfId="1113" priority="46">
      <formula>UPPER($O$199)="No"</formula>
    </cfRule>
  </conditionalFormatting>
  <conditionalFormatting sqref="C213:O215">
    <cfRule type="expression" dxfId="1112" priority="45">
      <formula>UPPER($O$211)="No"</formula>
    </cfRule>
  </conditionalFormatting>
  <conditionalFormatting sqref="C223:O225">
    <cfRule type="expression" dxfId="1111" priority="44">
      <formula>UPPER($O$216)="No"</formula>
    </cfRule>
  </conditionalFormatting>
  <conditionalFormatting sqref="C223:O225">
    <cfRule type="expression" dxfId="1110" priority="43">
      <formula>UPPER($O$221)="No"</formula>
    </cfRule>
  </conditionalFormatting>
  <conditionalFormatting sqref="C228:O230">
    <cfRule type="expression" dxfId="1109" priority="42">
      <formula>UPPER($O$226)="No"</formula>
    </cfRule>
  </conditionalFormatting>
  <conditionalFormatting sqref="C241:O243">
    <cfRule type="expression" dxfId="1108" priority="40">
      <formula>UPPER($O$239)="No"</formula>
    </cfRule>
    <cfRule type="expression" dxfId="1107" priority="41">
      <formula>UPPER($O$231)="No"</formula>
    </cfRule>
  </conditionalFormatting>
  <conditionalFormatting sqref="C254:O256">
    <cfRule type="expression" dxfId="1106" priority="39">
      <formula>UPPER($O$245)="No"</formula>
    </cfRule>
  </conditionalFormatting>
  <conditionalFormatting sqref="C265:O267">
    <cfRule type="expression" dxfId="1105" priority="38">
      <formula>UPPER($O$257)="No"</formula>
    </cfRule>
  </conditionalFormatting>
  <conditionalFormatting sqref="C271:O273">
    <cfRule type="expression" dxfId="1104" priority="37">
      <formula>UPPER($O$268)="No"</formula>
    </cfRule>
  </conditionalFormatting>
  <conditionalFormatting sqref="C281:O283">
    <cfRule type="expression" dxfId="1103" priority="36">
      <formula>UPPER($O$274)="No"</formula>
    </cfRule>
  </conditionalFormatting>
  <conditionalFormatting sqref="C286:O288">
    <cfRule type="expression" dxfId="1102" priority="35">
      <formula>UPPER($O$284)="No"</formula>
    </cfRule>
  </conditionalFormatting>
  <conditionalFormatting sqref="C291:O293">
    <cfRule type="expression" dxfId="1101" priority="34">
      <formula>UPPER($O$289)="No"</formula>
    </cfRule>
  </conditionalFormatting>
  <conditionalFormatting sqref="C296:O298">
    <cfRule type="expression" dxfId="1100" priority="33">
      <formula>UPPER($O$294)="No"</formula>
    </cfRule>
  </conditionalFormatting>
  <conditionalFormatting sqref="C301:O303">
    <cfRule type="expression" dxfId="1099" priority="32">
      <formula>UPPER($O$299)="No"</formula>
    </cfRule>
  </conditionalFormatting>
  <conditionalFormatting sqref="C307:O309">
    <cfRule type="expression" dxfId="1098" priority="31">
      <formula>UPPER($O$305)="No"</formula>
    </cfRule>
  </conditionalFormatting>
  <conditionalFormatting sqref="C312:O314">
    <cfRule type="expression" dxfId="1097" priority="30">
      <formula>UPPER($O$310)="No"</formula>
    </cfRule>
  </conditionalFormatting>
  <conditionalFormatting sqref="C318:O320">
    <cfRule type="expression" dxfId="1096" priority="29">
      <formula>UPPER($O$315)="No"</formula>
    </cfRule>
  </conditionalFormatting>
  <conditionalFormatting sqref="C327:O329">
    <cfRule type="expression" dxfId="1095" priority="28">
      <formula>UPPER($O$321)="No"</formula>
    </cfRule>
  </conditionalFormatting>
  <conditionalFormatting sqref="C333:O335">
    <cfRule type="expression" dxfId="1094" priority="27">
      <formula>UPPER($O$330)="No"</formula>
    </cfRule>
  </conditionalFormatting>
  <conditionalFormatting sqref="C338:O340">
    <cfRule type="expression" dxfId="1093" priority="9">
      <formula>UPPER($O$336)="N/A"</formula>
    </cfRule>
    <cfRule type="expression" dxfId="1092" priority="26">
      <formula>UPPER($O$336)="No"</formula>
    </cfRule>
  </conditionalFormatting>
  <conditionalFormatting sqref="C349:O351">
    <cfRule type="expression" dxfId="1091" priority="25">
      <formula>UPPER($O$341)="No"</formula>
    </cfRule>
  </conditionalFormatting>
  <conditionalFormatting sqref="C360:O362">
    <cfRule type="expression" dxfId="1090" priority="24">
      <formula>UPPER($O$352)="No"</formula>
    </cfRule>
  </conditionalFormatting>
  <conditionalFormatting sqref="C378:O380">
    <cfRule type="expression" dxfId="1089" priority="23">
      <formula>UPPER($O$367)="No"</formula>
    </cfRule>
  </conditionalFormatting>
  <conditionalFormatting sqref="C397:O399">
    <cfRule type="expression" dxfId="1088" priority="21">
      <formula>UPPER($O$381)="No"</formula>
    </cfRule>
  </conditionalFormatting>
  <conditionalFormatting sqref="C413:O415">
    <cfRule type="expression" dxfId="1087" priority="20">
      <formula>UPPER($O$400)="No"</formula>
    </cfRule>
  </conditionalFormatting>
  <conditionalFormatting sqref="C434:O436">
    <cfRule type="expression" dxfId="1086" priority="19">
      <formula>UPPER($O$416)="No"</formula>
    </cfRule>
  </conditionalFormatting>
  <conditionalFormatting sqref="C444:O446">
    <cfRule type="expression" dxfId="1085" priority="18">
      <formula>UPPER($O$437)="No"</formula>
    </cfRule>
  </conditionalFormatting>
  <conditionalFormatting sqref="C454:O456">
    <cfRule type="expression" dxfId="1084" priority="17">
      <formula>UPPER($O$447)="No"</formula>
    </cfRule>
  </conditionalFormatting>
  <conditionalFormatting sqref="O191:O192 C194:O196 O197:O200 C202:O204 O205:O206">
    <cfRule type="expression" dxfId="1083" priority="14">
      <formula>UPPER($O$186)="No"</formula>
    </cfRule>
  </conditionalFormatting>
  <conditionalFormatting sqref="O269 C271:O273">
    <cfRule type="expression" dxfId="1082" priority="13">
      <formula>UPPER($O$268)="N/A"</formula>
    </cfRule>
  </conditionalFormatting>
  <conditionalFormatting sqref="C307:O309 C312:O314">
    <cfRule type="expression" dxfId="1081" priority="12">
      <formula>UPPER($O$299)="No"</formula>
    </cfRule>
  </conditionalFormatting>
  <conditionalFormatting sqref="O322:O325 C327:O329">
    <cfRule type="expression" dxfId="1080" priority="11">
      <formula>UPPER($O$321)="N/A"</formula>
    </cfRule>
  </conditionalFormatting>
  <conditionalFormatting sqref="O331 C333:O335">
    <cfRule type="expression" dxfId="1079" priority="10">
      <formula>UPPER($O$330)="N/A"</formula>
    </cfRule>
  </conditionalFormatting>
  <conditionalFormatting sqref="O342:O347 C349:O351">
    <cfRule type="expression" dxfId="1078" priority="8">
      <formula>UPPER($O$341)="N/A"</formula>
    </cfRule>
  </conditionalFormatting>
  <conditionalFormatting sqref="O353:O358 C360:O362">
    <cfRule type="expression" dxfId="1077" priority="7">
      <formula>UPPER($O$352)="N/A"</formula>
    </cfRule>
  </conditionalFormatting>
  <conditionalFormatting sqref="O368:O376 C378:O380">
    <cfRule type="expression" dxfId="1076" priority="6">
      <formula>UPPER($O$367)="N/A"</formula>
    </cfRule>
  </conditionalFormatting>
  <conditionalFormatting sqref="O382:O395 C397:O399">
    <cfRule type="expression" dxfId="1075" priority="5">
      <formula>UPPER($O$381)="N/A"</formula>
    </cfRule>
  </conditionalFormatting>
  <conditionalFormatting sqref="O401:O411 C413:O415">
    <cfRule type="expression" dxfId="1074" priority="4">
      <formula>UPPER($O$400)="N/A"</formula>
    </cfRule>
  </conditionalFormatting>
  <conditionalFormatting sqref="O417:O432 C434:O436">
    <cfRule type="expression" dxfId="1073" priority="3">
      <formula>UPPER($O$416)="N/A"</formula>
    </cfRule>
  </conditionalFormatting>
  <conditionalFormatting sqref="O438:O442 C444:O446">
    <cfRule type="expression" dxfId="1072" priority="2">
      <formula>UPPER($O$437)="N/A"</formula>
    </cfRule>
  </conditionalFormatting>
  <conditionalFormatting sqref="O448:O452 C454:O456">
    <cfRule type="expression" dxfId="1071" priority="1">
      <formula>UPPER($O$447)="N/A"</formula>
    </cfRule>
  </conditionalFormatting>
  <dataValidations count="4">
    <dataValidation type="list" allowBlank="1" showInputMessage="1" showErrorMessage="1" promptTitle="Yes or No" prompt="_x000a_" sqref="O29 O31:O34 O50 O52:O55 O57:O58 O60:O63 O65:O66 O82:O83 O36:O42 O114:O118 O98:O99 O101:O104 O109 O159:O162 O167 O142 O173 O178:O180 O185:O186 O192 O197:O200 O205:O206 O211 O216 O218:O221 O226 O231 O233:O239 O244:O245 O257 O289 O294 O299 O305 O310 O315:O316 O284 O269 O131:O137 O274 O402:O411 O126:O129 O139:O140 O354:O358 O247:O252 O259:O263 O276:O279 O323:O325 O331 O343:O347 O439:O442 O374:O376 O383:O395 O93 O144:O145 O369:O372 O120:O124 O111:O112 O88:O91 O44:O45 O429:O432 O449:O452 O418:O427" xr:uid="{00000000-0002-0000-0100-000000000000}">
      <formula1>"Yes,No"</formula1>
    </dataValidation>
    <dataValidation type="list" allowBlank="1" showInputMessage="1" showErrorMessage="1" promptTitle="Yes, No or N/A" prompt="_x000a_" sqref="O92 O68:O71 O73:O76 O78:O80 O147:O148 O150:O151 O153:O154 O156:O157 O268 O330 O336 O341 O352 O367 O381 O400 O437 O447 O321" xr:uid="{00000000-0002-0000-0100-000001000000}">
      <formula1>"Yes,No,N/A"</formula1>
    </dataValidation>
    <dataValidation type="list" allowBlank="1" showInputMessage="1" showErrorMessage="1" promptTitle="Yes, No or N/A" prompt="_x000a_" sqref="O43" xr:uid="{00000000-0002-0000-0100-000002000000}">
      <formula1>"Yes,No, N/A"</formula1>
    </dataValidation>
    <dataValidation type="list" allowBlank="1" showInputMessage="1" showErrorMessage="1" promptTitle="Yes,No or N/A" prompt="_x000a_" sqref="O416" xr:uid="{00000000-0002-0000-0100-000004000000}">
      <formula1>"Yes,No,N/A"</formula1>
    </dataValidation>
  </dataValidations>
  <pageMargins left="0.39370078740157483" right="0.39370078740157483" top="0.39370078740157483" bottom="0.70866141732283472" header="0.31496062992125984" footer="0"/>
  <pageSetup paperSize="9" scale="59" fitToHeight="0" orientation="portrait" r:id="rId1"/>
  <headerFooter>
    <oddFooter>&amp;LNSQHS Standards Edition 2 Version 1.0 - Standard 5 Comprehensive Care
Page &amp;P of &amp;N&amp;CPrinted copies are uncontrolled&amp;R&amp;G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9"/>
  <sheetViews>
    <sheetView topLeftCell="A26" zoomScaleNormal="100" workbookViewId="0">
      <selection activeCell="C29" sqref="C29:N32"/>
    </sheetView>
  </sheetViews>
  <sheetFormatPr defaultColWidth="9.140625" defaultRowHeight="12.75" x14ac:dyDescent="0.2"/>
  <cols>
    <col min="1" max="1" width="2.7109375" style="79" customWidth="1"/>
    <col min="2" max="14" width="9.140625" style="79"/>
    <col min="15" max="29" width="20.7109375" style="87" customWidth="1"/>
    <col min="30" max="30" width="2.7109375" style="79" customWidth="1"/>
    <col min="31" max="32" width="10.7109375" style="87" customWidth="1"/>
    <col min="33" max="33" width="11.85546875" style="87" customWidth="1"/>
    <col min="34" max="34" width="14.42578125" style="87" customWidth="1"/>
    <col min="35" max="16384" width="9.140625" style="79"/>
  </cols>
  <sheetData>
    <row r="1" spans="1:34" x14ac:dyDescent="0.2">
      <c r="A1" s="78"/>
      <c r="B1" s="78"/>
      <c r="C1" s="78"/>
      <c r="D1" s="78"/>
      <c r="E1" s="78"/>
      <c r="F1" s="78"/>
      <c r="G1" s="78"/>
      <c r="H1" s="78"/>
      <c r="I1" s="78"/>
      <c r="J1" s="78"/>
      <c r="K1" s="78"/>
      <c r="L1" s="78"/>
      <c r="M1" s="78"/>
      <c r="N1" s="78"/>
      <c r="O1" s="441"/>
      <c r="P1" s="441"/>
      <c r="Q1" s="441"/>
      <c r="R1" s="441"/>
      <c r="S1" s="441"/>
      <c r="T1" s="441"/>
      <c r="U1" s="441"/>
      <c r="V1" s="441"/>
      <c r="W1" s="441"/>
      <c r="X1" s="441"/>
      <c r="Y1" s="441"/>
      <c r="Z1" s="441"/>
      <c r="AA1" s="441"/>
      <c r="AB1" s="441"/>
      <c r="AC1" s="441"/>
      <c r="AD1" s="78"/>
      <c r="AE1" s="441"/>
      <c r="AF1" s="441"/>
      <c r="AG1" s="441"/>
      <c r="AH1" s="441"/>
    </row>
    <row r="2" spans="1:34" x14ac:dyDescent="0.2">
      <c r="A2" s="78"/>
      <c r="B2" s="78"/>
      <c r="C2" s="78"/>
      <c r="D2" s="78"/>
      <c r="E2" s="78"/>
      <c r="F2" s="78"/>
      <c r="G2" s="78"/>
      <c r="H2" s="78"/>
      <c r="I2" s="78"/>
      <c r="J2" s="78"/>
      <c r="K2" s="78"/>
      <c r="L2" s="78"/>
      <c r="M2" s="78"/>
      <c r="N2" s="78"/>
      <c r="O2" s="441"/>
      <c r="P2" s="441"/>
      <c r="Q2" s="441"/>
      <c r="R2" s="441"/>
      <c r="S2" s="441"/>
      <c r="T2" s="441"/>
      <c r="U2" s="441"/>
      <c r="V2" s="441"/>
      <c r="W2" s="441"/>
      <c r="X2" s="441"/>
      <c r="Y2" s="441"/>
      <c r="Z2" s="441"/>
      <c r="AA2" s="441"/>
      <c r="AB2" s="441"/>
      <c r="AC2" s="441"/>
      <c r="AD2" s="78"/>
      <c r="AE2" s="441"/>
      <c r="AF2" s="441"/>
      <c r="AG2" s="441"/>
      <c r="AH2" s="441"/>
    </row>
    <row r="3" spans="1:34" x14ac:dyDescent="0.2">
      <c r="A3" s="78"/>
      <c r="B3" s="78"/>
      <c r="C3" s="78"/>
      <c r="D3" s="78"/>
      <c r="E3" s="78"/>
      <c r="F3" s="78"/>
      <c r="G3" s="78"/>
      <c r="H3" s="78"/>
      <c r="I3" s="78"/>
      <c r="J3" s="78"/>
      <c r="K3" s="78"/>
      <c r="L3" s="78"/>
      <c r="M3" s="78"/>
      <c r="N3" s="78"/>
      <c r="O3" s="441"/>
      <c r="P3" s="441"/>
      <c r="Q3" s="441"/>
      <c r="R3" s="441"/>
      <c r="S3" s="441"/>
      <c r="T3" s="441"/>
      <c r="U3" s="441"/>
      <c r="V3" s="441"/>
      <c r="W3" s="441"/>
      <c r="X3" s="441"/>
      <c r="Y3" s="441"/>
      <c r="Z3" s="441"/>
      <c r="AA3" s="441"/>
      <c r="AB3" s="441"/>
      <c r="AC3" s="441"/>
      <c r="AD3" s="78"/>
      <c r="AE3" s="441"/>
      <c r="AF3" s="441"/>
      <c r="AG3" s="441"/>
      <c r="AH3" s="441"/>
    </row>
    <row r="4" spans="1:34" x14ac:dyDescent="0.2">
      <c r="A4" s="78"/>
      <c r="B4" s="78"/>
      <c r="C4" s="78"/>
      <c r="D4" s="78"/>
      <c r="E4" s="78"/>
      <c r="F4" s="78"/>
      <c r="G4" s="78"/>
      <c r="H4" s="78"/>
      <c r="I4" s="78"/>
      <c r="J4" s="78"/>
      <c r="K4" s="78"/>
      <c r="L4" s="78"/>
      <c r="M4" s="78"/>
      <c r="N4" s="78"/>
      <c r="O4" s="441"/>
      <c r="P4" s="441"/>
      <c r="Q4" s="441"/>
      <c r="R4" s="441"/>
      <c r="S4" s="441"/>
      <c r="T4" s="441"/>
      <c r="U4" s="441"/>
      <c r="V4" s="441"/>
      <c r="W4" s="441"/>
      <c r="X4" s="441"/>
      <c r="Y4" s="441"/>
      <c r="Z4" s="441"/>
      <c r="AA4" s="441"/>
      <c r="AB4" s="441"/>
      <c r="AC4" s="441"/>
      <c r="AD4" s="78"/>
      <c r="AE4" s="441"/>
      <c r="AF4" s="441"/>
      <c r="AG4" s="441"/>
      <c r="AH4" s="441"/>
    </row>
    <row r="5" spans="1:34" x14ac:dyDescent="0.2">
      <c r="A5" s="78"/>
      <c r="B5" s="78"/>
      <c r="C5" s="78"/>
      <c r="D5" s="78"/>
      <c r="E5" s="78"/>
      <c r="F5" s="78"/>
      <c r="G5" s="78"/>
      <c r="H5" s="78"/>
      <c r="I5" s="78"/>
      <c r="J5" s="78"/>
      <c r="K5" s="78"/>
      <c r="L5" s="78"/>
      <c r="M5" s="78"/>
      <c r="N5" s="78"/>
      <c r="O5" s="441"/>
      <c r="P5" s="441"/>
      <c r="Q5" s="441"/>
      <c r="R5" s="441"/>
      <c r="S5" s="441"/>
      <c r="T5" s="441"/>
      <c r="U5" s="441"/>
      <c r="V5" s="441"/>
      <c r="W5" s="441"/>
      <c r="X5" s="441"/>
      <c r="Y5" s="441"/>
      <c r="Z5" s="441"/>
      <c r="AA5" s="441"/>
      <c r="AB5" s="441"/>
      <c r="AC5" s="441"/>
      <c r="AD5" s="78"/>
      <c r="AE5" s="441"/>
      <c r="AF5" s="441"/>
      <c r="AG5" s="441"/>
      <c r="AH5" s="441"/>
    </row>
    <row r="6" spans="1:34" x14ac:dyDescent="0.2">
      <c r="A6" s="78"/>
      <c r="B6" s="78"/>
      <c r="C6" s="78"/>
      <c r="D6" s="78"/>
      <c r="E6" s="78"/>
      <c r="F6" s="78"/>
      <c r="G6" s="78"/>
      <c r="H6" s="78"/>
      <c r="I6" s="78"/>
      <c r="J6" s="78"/>
      <c r="K6" s="78"/>
      <c r="L6" s="78"/>
      <c r="M6" s="78"/>
      <c r="N6" s="78"/>
      <c r="O6" s="441"/>
      <c r="P6" s="441"/>
      <c r="Q6" s="441"/>
      <c r="R6" s="441"/>
      <c r="S6" s="441"/>
      <c r="T6" s="441"/>
      <c r="U6" s="441"/>
      <c r="V6" s="441"/>
      <c r="W6" s="441"/>
      <c r="X6" s="441"/>
      <c r="Y6" s="441"/>
      <c r="Z6" s="441"/>
      <c r="AA6" s="441"/>
      <c r="AB6" s="441"/>
      <c r="AC6" s="441"/>
      <c r="AD6" s="78"/>
      <c r="AE6" s="441"/>
      <c r="AF6" s="441"/>
      <c r="AG6" s="441"/>
      <c r="AH6" s="441"/>
    </row>
    <row r="7" spans="1:34" x14ac:dyDescent="0.2">
      <c r="A7" s="78"/>
      <c r="B7" s="78"/>
      <c r="C7" s="78"/>
      <c r="D7" s="78"/>
      <c r="E7" s="78"/>
      <c r="F7" s="78"/>
      <c r="G7" s="78"/>
      <c r="H7" s="78"/>
      <c r="I7" s="78"/>
      <c r="J7" s="78"/>
      <c r="K7" s="78"/>
      <c r="L7" s="78"/>
      <c r="M7" s="78"/>
      <c r="N7" s="78"/>
      <c r="O7" s="441"/>
      <c r="P7" s="441"/>
      <c r="Q7" s="441"/>
      <c r="R7" s="441"/>
      <c r="S7" s="441"/>
      <c r="T7" s="441"/>
      <c r="U7" s="441"/>
      <c r="V7" s="441"/>
      <c r="W7" s="441"/>
      <c r="X7" s="441"/>
      <c r="Y7" s="441"/>
      <c r="Z7" s="441"/>
      <c r="AA7" s="441"/>
      <c r="AB7" s="441"/>
      <c r="AC7" s="441"/>
      <c r="AD7" s="78"/>
      <c r="AE7" s="441"/>
      <c r="AF7" s="441"/>
      <c r="AG7" s="441"/>
      <c r="AH7" s="441"/>
    </row>
    <row r="8" spans="1:34" x14ac:dyDescent="0.2">
      <c r="A8" s="78"/>
      <c r="B8" s="78"/>
      <c r="C8" s="78"/>
      <c r="D8" s="78"/>
      <c r="E8" s="78"/>
      <c r="F8" s="78"/>
      <c r="G8" s="78"/>
      <c r="H8" s="78"/>
      <c r="I8" s="78"/>
      <c r="J8" s="78"/>
      <c r="K8" s="78"/>
      <c r="L8" s="78"/>
      <c r="M8" s="78"/>
      <c r="N8" s="78"/>
      <c r="O8" s="441"/>
      <c r="P8" s="441"/>
      <c r="Q8" s="441"/>
      <c r="R8" s="441"/>
      <c r="S8" s="441"/>
      <c r="T8" s="441"/>
      <c r="U8" s="441"/>
      <c r="V8" s="441"/>
      <c r="W8" s="441"/>
      <c r="X8" s="441"/>
      <c r="Y8" s="441"/>
      <c r="Z8" s="441"/>
      <c r="AA8" s="441"/>
      <c r="AB8" s="441"/>
      <c r="AC8" s="441"/>
      <c r="AD8" s="78"/>
      <c r="AE8" s="441"/>
      <c r="AF8" s="441"/>
      <c r="AG8" s="441"/>
      <c r="AH8" s="441"/>
    </row>
    <row r="9" spans="1:34" x14ac:dyDescent="0.2">
      <c r="A9" s="78"/>
      <c r="B9" s="78"/>
      <c r="C9" s="78"/>
      <c r="D9" s="78"/>
      <c r="E9" s="78"/>
      <c r="F9" s="78"/>
      <c r="G9" s="78"/>
      <c r="H9" s="78"/>
      <c r="I9" s="78"/>
      <c r="J9" s="78"/>
      <c r="K9" s="78"/>
      <c r="L9" s="78"/>
      <c r="M9" s="78"/>
      <c r="N9" s="78"/>
      <c r="O9" s="441"/>
      <c r="P9" s="441"/>
      <c r="Q9" s="441"/>
      <c r="R9" s="441"/>
      <c r="S9" s="441"/>
      <c r="T9" s="441"/>
      <c r="U9" s="441"/>
      <c r="V9" s="441"/>
      <c r="W9" s="441"/>
      <c r="X9" s="441"/>
      <c r="Y9" s="441"/>
      <c r="Z9" s="441"/>
      <c r="AA9" s="441"/>
      <c r="AB9" s="441"/>
      <c r="AC9" s="441"/>
      <c r="AD9" s="78"/>
      <c r="AE9" s="441"/>
      <c r="AF9" s="441"/>
      <c r="AG9" s="441"/>
      <c r="AH9" s="441"/>
    </row>
    <row r="10" spans="1:34" s="82" customFormat="1" x14ac:dyDescent="0.25">
      <c r="A10" s="81"/>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row>
    <row r="11" spans="1:34" s="82" customFormat="1" ht="14.25" x14ac:dyDescent="0.25">
      <c r="A11" s="81"/>
      <c r="B11" s="83"/>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row>
    <row r="12" spans="1:34" s="82" customFormat="1" ht="25.5" x14ac:dyDescent="0.25">
      <c r="A12" s="81"/>
      <c r="B12" s="84"/>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row>
    <row r="13" spans="1:34" s="82" customFormat="1" ht="15" x14ac:dyDescent="0.25">
      <c r="A13" s="81"/>
      <c r="B13" s="85"/>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row>
    <row r="14" spans="1:34" s="82" customFormat="1" ht="14.25" x14ac:dyDescent="0.25">
      <c r="A14" s="81"/>
      <c r="B14" s="83"/>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row>
    <row r="15" spans="1:34" s="82" customFormat="1" ht="14.25" x14ac:dyDescent="0.25">
      <c r="A15" s="81"/>
      <c r="B15" s="83"/>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row>
    <row r="16" spans="1:34" s="82" customFormat="1" ht="15.75" thickBot="1" x14ac:dyDescent="0.3">
      <c r="A16" s="81"/>
      <c r="B16" s="86"/>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row>
    <row r="17" spans="1:34" s="82" customFormat="1" x14ac:dyDescent="0.25">
      <c r="A17" s="81"/>
      <c r="B17" s="791" t="s">
        <v>0</v>
      </c>
      <c r="C17" s="792"/>
      <c r="D17" s="792"/>
      <c r="E17" s="792"/>
      <c r="F17" s="792"/>
      <c r="G17" s="793"/>
      <c r="H17" s="788" t="s">
        <v>1</v>
      </c>
      <c r="I17" s="789"/>
      <c r="J17" s="789"/>
      <c r="K17" s="790"/>
      <c r="L17" s="788" t="s">
        <v>2</v>
      </c>
      <c r="M17" s="789"/>
      <c r="N17" s="790"/>
      <c r="O17" s="446"/>
      <c r="P17" s="81"/>
      <c r="Q17" s="81"/>
      <c r="R17" s="81"/>
      <c r="S17" s="81"/>
      <c r="T17" s="81"/>
      <c r="U17" s="81"/>
      <c r="V17" s="81"/>
      <c r="W17" s="81"/>
      <c r="X17" s="81"/>
      <c r="Y17" s="81"/>
      <c r="Z17" s="81"/>
      <c r="AA17" s="81"/>
      <c r="AB17" s="81"/>
      <c r="AC17" s="81"/>
      <c r="AD17" s="81"/>
      <c r="AE17" s="81"/>
      <c r="AF17" s="81"/>
      <c r="AG17" s="81"/>
      <c r="AH17" s="81"/>
    </row>
    <row r="18" spans="1:34" s="82" customFormat="1" ht="13.5" thickBot="1" x14ac:dyDescent="0.3">
      <c r="A18" s="81"/>
      <c r="B18" s="775"/>
      <c r="C18" s="776"/>
      <c r="D18" s="776"/>
      <c r="E18" s="776"/>
      <c r="F18" s="776"/>
      <c r="G18" s="777"/>
      <c r="H18" s="778"/>
      <c r="I18" s="779"/>
      <c r="J18" s="779"/>
      <c r="K18" s="780"/>
      <c r="L18" s="778"/>
      <c r="M18" s="779"/>
      <c r="N18" s="780"/>
      <c r="O18" s="447"/>
      <c r="P18" s="81"/>
      <c r="Q18" s="81"/>
      <c r="R18" s="81"/>
      <c r="S18" s="81"/>
      <c r="T18" s="81"/>
      <c r="U18" s="81"/>
      <c r="V18" s="81"/>
      <c r="W18" s="81"/>
      <c r="X18" s="81"/>
      <c r="Y18" s="81"/>
      <c r="Z18" s="81"/>
      <c r="AA18" s="81"/>
      <c r="AB18" s="81"/>
      <c r="AC18" s="81"/>
      <c r="AD18" s="81"/>
      <c r="AE18" s="81"/>
      <c r="AF18" s="81"/>
      <c r="AG18" s="81"/>
      <c r="AH18" s="81"/>
    </row>
    <row r="19" spans="1:34" ht="13.5" thickBot="1" x14ac:dyDescent="0.25">
      <c r="A19" s="78"/>
      <c r="B19" s="78"/>
      <c r="C19" s="78"/>
      <c r="D19" s="78"/>
      <c r="E19" s="78"/>
      <c r="F19" s="78"/>
      <c r="G19" s="78"/>
      <c r="H19" s="78"/>
      <c r="I19" s="78"/>
      <c r="J19" s="78"/>
      <c r="K19" s="78"/>
      <c r="L19" s="78"/>
      <c r="M19" s="78"/>
      <c r="N19" s="78"/>
      <c r="O19" s="441"/>
      <c r="P19" s="441"/>
      <c r="Q19" s="441"/>
      <c r="R19" s="441"/>
      <c r="S19" s="441"/>
      <c r="T19" s="441"/>
      <c r="U19" s="441"/>
      <c r="V19" s="441"/>
      <c r="W19" s="441"/>
      <c r="X19" s="441"/>
      <c r="Y19" s="441"/>
      <c r="Z19" s="441"/>
      <c r="AA19" s="441"/>
      <c r="AB19" s="441"/>
      <c r="AC19" s="441"/>
      <c r="AD19" s="78"/>
      <c r="AE19" s="441"/>
      <c r="AF19" s="441"/>
      <c r="AG19" s="441"/>
      <c r="AH19" s="441"/>
    </row>
    <row r="20" spans="1:34" ht="13.5" thickBot="1" x14ac:dyDescent="0.25">
      <c r="A20" s="78"/>
      <c r="B20" s="864" t="s">
        <v>24</v>
      </c>
      <c r="C20" s="865"/>
      <c r="D20" s="865"/>
      <c r="E20" s="865"/>
      <c r="F20" s="865"/>
      <c r="G20" s="865"/>
      <c r="H20" s="865"/>
      <c r="I20" s="865"/>
      <c r="J20" s="865"/>
      <c r="K20" s="865"/>
      <c r="L20" s="865"/>
      <c r="M20" s="865"/>
      <c r="N20" s="866"/>
      <c r="O20" s="448"/>
      <c r="P20" s="441"/>
      <c r="Q20" s="441"/>
      <c r="R20" s="441"/>
      <c r="S20" s="441"/>
      <c r="T20" s="441"/>
      <c r="U20" s="441"/>
      <c r="V20" s="441"/>
      <c r="W20" s="441"/>
      <c r="X20" s="441"/>
      <c r="Y20" s="441"/>
      <c r="Z20" s="441"/>
      <c r="AA20" s="441"/>
      <c r="AB20" s="441"/>
      <c r="AC20" s="441"/>
      <c r="AD20" s="78"/>
      <c r="AE20" s="441"/>
      <c r="AF20" s="441"/>
      <c r="AG20" s="441"/>
      <c r="AH20" s="441"/>
    </row>
    <row r="21" spans="1:34" ht="13.5" thickBot="1" x14ac:dyDescent="0.25">
      <c r="A21" s="78"/>
      <c r="B21" s="867" t="s">
        <v>701</v>
      </c>
      <c r="C21" s="868"/>
      <c r="D21" s="868"/>
      <c r="E21" s="868"/>
      <c r="F21" s="868"/>
      <c r="G21" s="868"/>
      <c r="H21" s="868"/>
      <c r="I21" s="868"/>
      <c r="J21" s="868"/>
      <c r="K21" s="868"/>
      <c r="L21" s="868"/>
      <c r="M21" s="868"/>
      <c r="N21" s="869"/>
      <c r="O21" s="449"/>
      <c r="P21" s="441"/>
      <c r="Q21" s="441"/>
      <c r="R21" s="441"/>
      <c r="S21" s="441"/>
      <c r="T21" s="441"/>
      <c r="U21" s="441"/>
      <c r="V21" s="441"/>
      <c r="W21" s="441"/>
      <c r="X21" s="441"/>
      <c r="Y21" s="441"/>
      <c r="Z21" s="441"/>
      <c r="AA21" s="441"/>
      <c r="AB21" s="441"/>
      <c r="AC21" s="441"/>
      <c r="AD21" s="78"/>
      <c r="AE21" s="441"/>
      <c r="AF21" s="441"/>
      <c r="AG21" s="441"/>
      <c r="AH21" s="441"/>
    </row>
    <row r="22" spans="1:34" ht="13.5" thickBot="1" x14ac:dyDescent="0.25">
      <c r="A22" s="78"/>
      <c r="B22" s="78"/>
      <c r="C22" s="78"/>
      <c r="D22" s="78"/>
      <c r="E22" s="78"/>
      <c r="F22" s="78"/>
      <c r="G22" s="78"/>
      <c r="H22" s="78"/>
      <c r="I22" s="78"/>
      <c r="J22" s="78"/>
      <c r="K22" s="78"/>
      <c r="L22" s="78"/>
      <c r="M22" s="78"/>
      <c r="N22" s="78"/>
      <c r="O22" s="441"/>
      <c r="P22" s="441"/>
      <c r="Q22" s="441"/>
      <c r="R22" s="441"/>
      <c r="S22" s="441"/>
      <c r="T22" s="441"/>
      <c r="U22" s="441"/>
      <c r="V22" s="441"/>
      <c r="W22" s="441"/>
      <c r="X22" s="441"/>
      <c r="Y22" s="441"/>
      <c r="Z22" s="441"/>
      <c r="AA22" s="441"/>
      <c r="AB22" s="441"/>
      <c r="AC22" s="441"/>
      <c r="AD22" s="78"/>
      <c r="AE22" s="441"/>
      <c r="AF22" s="441"/>
      <c r="AG22" s="441"/>
      <c r="AH22" s="441"/>
    </row>
    <row r="23" spans="1:34" ht="36.75" customHeight="1" thickBot="1" x14ac:dyDescent="0.25">
      <c r="A23" s="78"/>
      <c r="B23" s="88" t="s">
        <v>64</v>
      </c>
      <c r="C23" s="870" t="s">
        <v>489</v>
      </c>
      <c r="D23" s="870"/>
      <c r="E23" s="870"/>
      <c r="F23" s="870"/>
      <c r="G23" s="870"/>
      <c r="H23" s="870"/>
      <c r="I23" s="870"/>
      <c r="J23" s="870"/>
      <c r="K23" s="870"/>
      <c r="L23" s="870"/>
      <c r="M23" s="870"/>
      <c r="N23" s="871"/>
      <c r="O23" s="450"/>
      <c r="P23" s="441"/>
      <c r="Q23" s="441"/>
      <c r="R23" s="441"/>
      <c r="S23" s="441"/>
      <c r="T23" s="441"/>
      <c r="U23" s="441"/>
      <c r="V23" s="441"/>
      <c r="W23" s="441"/>
      <c r="X23" s="441"/>
      <c r="Y23" s="441"/>
      <c r="Z23" s="441"/>
      <c r="AA23" s="441"/>
      <c r="AB23" s="441"/>
      <c r="AC23" s="441"/>
      <c r="AD23" s="78"/>
      <c r="AE23" s="441"/>
      <c r="AF23" s="441"/>
      <c r="AG23" s="441"/>
      <c r="AH23" s="441"/>
    </row>
    <row r="24" spans="1:34" x14ac:dyDescent="0.2">
      <c r="A24" s="451"/>
      <c r="B24" s="78"/>
      <c r="C24" s="78"/>
      <c r="D24" s="78"/>
      <c r="E24" s="78"/>
      <c r="F24" s="78"/>
      <c r="G24" s="78"/>
      <c r="H24" s="78"/>
      <c r="I24" s="78"/>
      <c r="J24" s="78"/>
      <c r="K24" s="78"/>
      <c r="L24" s="78"/>
      <c r="M24" s="78"/>
      <c r="N24" s="78"/>
      <c r="O24" s="441"/>
      <c r="P24" s="441"/>
      <c r="Q24" s="441"/>
      <c r="R24" s="441"/>
      <c r="S24" s="441"/>
      <c r="T24" s="441"/>
      <c r="U24" s="441"/>
      <c r="V24" s="441"/>
      <c r="W24" s="441"/>
      <c r="X24" s="441"/>
      <c r="Y24" s="441"/>
      <c r="Z24" s="441"/>
      <c r="AA24" s="441"/>
      <c r="AB24" s="441"/>
      <c r="AC24" s="441"/>
      <c r="AD24" s="78"/>
      <c r="AE24" s="441"/>
      <c r="AF24" s="441"/>
      <c r="AG24" s="441"/>
      <c r="AH24" s="441"/>
    </row>
    <row r="25" spans="1:34" ht="13.5" thickBot="1" x14ac:dyDescent="0.25">
      <c r="A25" s="451"/>
      <c r="B25" s="78"/>
      <c r="C25" s="78"/>
      <c r="D25" s="78"/>
      <c r="E25" s="78"/>
      <c r="F25" s="78"/>
      <c r="G25" s="78"/>
      <c r="H25" s="78"/>
      <c r="I25" s="78"/>
      <c r="J25" s="78"/>
      <c r="K25" s="78"/>
      <c r="L25" s="78"/>
      <c r="M25" s="78"/>
      <c r="N25" s="78"/>
      <c r="O25" s="441"/>
      <c r="P25" s="441"/>
      <c r="Q25" s="441"/>
      <c r="R25" s="441"/>
      <c r="S25" s="441"/>
      <c r="T25" s="441"/>
      <c r="U25" s="441"/>
      <c r="V25" s="441"/>
      <c r="W25" s="441"/>
      <c r="X25" s="441"/>
      <c r="Y25" s="441"/>
      <c r="Z25" s="441"/>
      <c r="AA25" s="441"/>
      <c r="AB25" s="441"/>
      <c r="AC25" s="441"/>
      <c r="AD25" s="78"/>
      <c r="AE25" s="441"/>
      <c r="AF25" s="441"/>
      <c r="AG25" s="441"/>
      <c r="AH25" s="441"/>
    </row>
    <row r="26" spans="1:34" ht="39" thickBot="1" x14ac:dyDescent="0.25">
      <c r="A26" s="451"/>
      <c r="B26" s="89" t="s">
        <v>11</v>
      </c>
      <c r="C26" s="90"/>
      <c r="D26" s="90"/>
      <c r="E26" s="90"/>
      <c r="F26" s="90"/>
      <c r="G26" s="90"/>
      <c r="H26" s="90"/>
      <c r="I26" s="90"/>
      <c r="J26" s="90"/>
      <c r="K26" s="90"/>
      <c r="L26" s="90"/>
      <c r="M26" s="90"/>
      <c r="N26" s="91"/>
      <c r="O26" s="92" t="s">
        <v>5</v>
      </c>
      <c r="P26" s="93" t="s">
        <v>6</v>
      </c>
      <c r="Q26" s="93" t="s">
        <v>7</v>
      </c>
      <c r="R26" s="93" t="s">
        <v>8</v>
      </c>
      <c r="S26" s="93" t="s">
        <v>9</v>
      </c>
      <c r="T26" s="93" t="s">
        <v>12</v>
      </c>
      <c r="U26" s="93" t="s">
        <v>13</v>
      </c>
      <c r="V26" s="93" t="s">
        <v>14</v>
      </c>
      <c r="W26" s="93" t="s">
        <v>15</v>
      </c>
      <c r="X26" s="93" t="s">
        <v>16</v>
      </c>
      <c r="Y26" s="93" t="s">
        <v>50</v>
      </c>
      <c r="Z26" s="93" t="s">
        <v>51</v>
      </c>
      <c r="AA26" s="93" t="s">
        <v>52</v>
      </c>
      <c r="AB26" s="93" t="s">
        <v>53</v>
      </c>
      <c r="AC26" s="94" t="s">
        <v>54</v>
      </c>
      <c r="AD26" s="78"/>
      <c r="AE26" s="95" t="s">
        <v>58</v>
      </c>
      <c r="AF26" s="96" t="s">
        <v>59</v>
      </c>
      <c r="AG26" s="96" t="s">
        <v>60</v>
      </c>
      <c r="AH26" s="97" t="s">
        <v>21</v>
      </c>
    </row>
    <row r="27" spans="1:34" ht="12.75" customHeight="1" thickBot="1" x14ac:dyDescent="0.25">
      <c r="A27" s="451"/>
      <c r="B27" s="429"/>
      <c r="C27" s="430"/>
      <c r="D27" s="430"/>
      <c r="E27" s="430"/>
      <c r="F27" s="430"/>
      <c r="G27" s="430"/>
      <c r="H27" s="430"/>
      <c r="I27" s="430"/>
      <c r="J27" s="430"/>
      <c r="K27" s="430"/>
      <c r="L27" s="430"/>
      <c r="M27" s="430"/>
      <c r="N27" s="452" t="s">
        <v>10</v>
      </c>
      <c r="O27" s="98"/>
      <c r="P27" s="99"/>
      <c r="Q27" s="99"/>
      <c r="R27" s="99"/>
      <c r="S27" s="99"/>
      <c r="T27" s="99"/>
      <c r="U27" s="99"/>
      <c r="V27" s="99"/>
      <c r="W27" s="99"/>
      <c r="X27" s="99"/>
      <c r="Y27" s="99"/>
      <c r="Z27" s="99"/>
      <c r="AA27" s="99"/>
      <c r="AB27" s="99"/>
      <c r="AC27" s="100"/>
      <c r="AD27" s="78"/>
      <c r="AE27" s="849"/>
      <c r="AF27" s="850"/>
      <c r="AG27" s="850"/>
      <c r="AH27" s="851"/>
    </row>
    <row r="28" spans="1:34" ht="25.5" customHeight="1" x14ac:dyDescent="0.2">
      <c r="A28" s="451"/>
      <c r="B28" s="101">
        <v>1</v>
      </c>
      <c r="C28" s="872" t="s">
        <v>773</v>
      </c>
      <c r="D28" s="872"/>
      <c r="E28" s="872"/>
      <c r="F28" s="872"/>
      <c r="G28" s="872"/>
      <c r="H28" s="872"/>
      <c r="I28" s="872"/>
      <c r="J28" s="872"/>
      <c r="K28" s="872"/>
      <c r="L28" s="872"/>
      <c r="M28" s="872"/>
      <c r="N28" s="872"/>
      <c r="O28" s="102"/>
      <c r="P28" s="102"/>
      <c r="Q28" s="102"/>
      <c r="R28" s="102"/>
      <c r="S28" s="102"/>
      <c r="T28" s="102"/>
      <c r="U28" s="102"/>
      <c r="V28" s="102"/>
      <c r="W28" s="102"/>
      <c r="X28" s="102"/>
      <c r="Y28" s="102"/>
      <c r="Z28" s="102"/>
      <c r="AA28" s="102"/>
      <c r="AB28" s="102"/>
      <c r="AC28" s="103"/>
      <c r="AD28" s="78"/>
      <c r="AE28" s="104">
        <f>COUNTIF(O28:AC28,"1")</f>
        <v>0</v>
      </c>
      <c r="AF28" s="105">
        <f>COUNTIF(O28:AC28,"0")</f>
        <v>0</v>
      </c>
      <c r="AG28" s="105">
        <f>SUM(AE28:AF28)</f>
        <v>0</v>
      </c>
      <c r="AH28" s="106" t="str">
        <f>IF(AG28=0," ",SUM(AE28/AG28))</f>
        <v xml:space="preserve"> </v>
      </c>
    </row>
    <row r="29" spans="1:34" ht="26.25" customHeight="1" x14ac:dyDescent="0.2">
      <c r="A29" s="78"/>
      <c r="B29" s="893">
        <v>1.1000000000000001</v>
      </c>
      <c r="C29" s="678" t="s">
        <v>793</v>
      </c>
      <c r="D29" s="812"/>
      <c r="E29" s="812"/>
      <c r="F29" s="812"/>
      <c r="G29" s="812"/>
      <c r="H29" s="812"/>
      <c r="I29" s="812"/>
      <c r="J29" s="812"/>
      <c r="K29" s="812"/>
      <c r="L29" s="812"/>
      <c r="M29" s="812"/>
      <c r="N29" s="813"/>
      <c r="O29" s="839"/>
      <c r="P29" s="839"/>
      <c r="Q29" s="839"/>
      <c r="R29" s="839"/>
      <c r="S29" s="839"/>
      <c r="T29" s="838"/>
      <c r="U29" s="839"/>
      <c r="V29" s="839"/>
      <c r="W29" s="839"/>
      <c r="X29" s="839"/>
      <c r="Y29" s="839"/>
      <c r="Z29" s="839"/>
      <c r="AA29" s="839"/>
      <c r="AB29" s="839"/>
      <c r="AC29" s="856"/>
      <c r="AD29" s="78"/>
      <c r="AE29" s="829"/>
      <c r="AF29" s="830"/>
      <c r="AG29" s="830"/>
      <c r="AH29" s="831"/>
    </row>
    <row r="30" spans="1:34" x14ac:dyDescent="0.2">
      <c r="A30" s="78"/>
      <c r="B30" s="875"/>
      <c r="C30" s="814"/>
      <c r="D30" s="815"/>
      <c r="E30" s="815"/>
      <c r="F30" s="815"/>
      <c r="G30" s="815"/>
      <c r="H30" s="815"/>
      <c r="I30" s="815"/>
      <c r="J30" s="815"/>
      <c r="K30" s="815"/>
      <c r="L30" s="815"/>
      <c r="M30" s="815"/>
      <c r="N30" s="816"/>
      <c r="O30" s="839"/>
      <c r="P30" s="839"/>
      <c r="Q30" s="839"/>
      <c r="R30" s="839"/>
      <c r="S30" s="839"/>
      <c r="T30" s="838"/>
      <c r="U30" s="839"/>
      <c r="V30" s="839"/>
      <c r="W30" s="839"/>
      <c r="X30" s="839"/>
      <c r="Y30" s="839"/>
      <c r="Z30" s="839"/>
      <c r="AA30" s="839"/>
      <c r="AB30" s="839"/>
      <c r="AC30" s="856"/>
      <c r="AD30" s="78"/>
      <c r="AE30" s="832"/>
      <c r="AF30" s="833"/>
      <c r="AG30" s="833"/>
      <c r="AH30" s="834"/>
    </row>
    <row r="31" spans="1:34" x14ac:dyDescent="0.2">
      <c r="A31" s="78"/>
      <c r="B31" s="875"/>
      <c r="C31" s="814"/>
      <c r="D31" s="815"/>
      <c r="E31" s="815"/>
      <c r="F31" s="815"/>
      <c r="G31" s="815"/>
      <c r="H31" s="815"/>
      <c r="I31" s="815"/>
      <c r="J31" s="815"/>
      <c r="K31" s="815"/>
      <c r="L31" s="815"/>
      <c r="M31" s="815"/>
      <c r="N31" s="816"/>
      <c r="O31" s="839"/>
      <c r="P31" s="839"/>
      <c r="Q31" s="839"/>
      <c r="R31" s="839"/>
      <c r="S31" s="839"/>
      <c r="T31" s="838"/>
      <c r="U31" s="839"/>
      <c r="V31" s="839"/>
      <c r="W31" s="839"/>
      <c r="X31" s="839"/>
      <c r="Y31" s="839"/>
      <c r="Z31" s="839"/>
      <c r="AA31" s="839"/>
      <c r="AB31" s="839"/>
      <c r="AC31" s="856"/>
      <c r="AD31" s="78"/>
      <c r="AE31" s="832"/>
      <c r="AF31" s="833"/>
      <c r="AG31" s="833"/>
      <c r="AH31" s="834"/>
    </row>
    <row r="32" spans="1:34" x14ac:dyDescent="0.2">
      <c r="A32" s="78"/>
      <c r="B32" s="894"/>
      <c r="C32" s="890"/>
      <c r="D32" s="891"/>
      <c r="E32" s="891"/>
      <c r="F32" s="891"/>
      <c r="G32" s="891"/>
      <c r="H32" s="891"/>
      <c r="I32" s="891"/>
      <c r="J32" s="891"/>
      <c r="K32" s="891"/>
      <c r="L32" s="891"/>
      <c r="M32" s="891"/>
      <c r="N32" s="892"/>
      <c r="O32" s="839"/>
      <c r="P32" s="839"/>
      <c r="Q32" s="839"/>
      <c r="R32" s="839"/>
      <c r="S32" s="839"/>
      <c r="T32" s="838"/>
      <c r="U32" s="839"/>
      <c r="V32" s="839"/>
      <c r="W32" s="839"/>
      <c r="X32" s="839"/>
      <c r="Y32" s="839"/>
      <c r="Z32" s="839"/>
      <c r="AA32" s="839"/>
      <c r="AB32" s="839"/>
      <c r="AC32" s="856"/>
      <c r="AD32" s="78"/>
      <c r="AE32" s="835"/>
      <c r="AF32" s="836"/>
      <c r="AG32" s="836"/>
      <c r="AH32" s="837"/>
    </row>
    <row r="33" spans="1:34" x14ac:dyDescent="0.2">
      <c r="A33" s="78"/>
      <c r="B33" s="873">
        <v>1.2</v>
      </c>
      <c r="C33" s="861" t="s">
        <v>67</v>
      </c>
      <c r="D33" s="862"/>
      <c r="E33" s="862"/>
      <c r="F33" s="862"/>
      <c r="G33" s="862"/>
      <c r="H33" s="862"/>
      <c r="I33" s="862"/>
      <c r="J33" s="862"/>
      <c r="K33" s="862"/>
      <c r="L33" s="862"/>
      <c r="M33" s="862"/>
      <c r="N33" s="862"/>
      <c r="O33" s="107"/>
      <c r="P33" s="431"/>
      <c r="Q33" s="431"/>
      <c r="R33" s="431"/>
      <c r="S33" s="431"/>
      <c r="T33" s="431"/>
      <c r="U33" s="431"/>
      <c r="V33" s="431"/>
      <c r="W33" s="431"/>
      <c r="X33" s="431"/>
      <c r="Y33" s="431"/>
      <c r="Z33" s="431"/>
      <c r="AA33" s="431"/>
      <c r="AB33" s="431"/>
      <c r="AC33" s="432"/>
      <c r="AD33" s="78"/>
      <c r="AE33" s="840"/>
      <c r="AF33" s="841"/>
      <c r="AG33" s="841"/>
      <c r="AH33" s="842"/>
    </row>
    <row r="34" spans="1:34" x14ac:dyDescent="0.2">
      <c r="A34" s="78"/>
      <c r="B34" s="874"/>
      <c r="C34" s="701" t="s">
        <v>740</v>
      </c>
      <c r="D34" s="863"/>
      <c r="E34" s="863"/>
      <c r="F34" s="863"/>
      <c r="G34" s="863"/>
      <c r="H34" s="863"/>
      <c r="I34" s="863"/>
      <c r="J34" s="863"/>
      <c r="K34" s="863"/>
      <c r="L34" s="863"/>
      <c r="M34" s="863"/>
      <c r="N34" s="863"/>
      <c r="O34" s="108"/>
      <c r="P34" s="108"/>
      <c r="Q34" s="108"/>
      <c r="R34" s="108"/>
      <c r="S34" s="108"/>
      <c r="T34" s="108"/>
      <c r="U34" s="108"/>
      <c r="V34" s="108"/>
      <c r="W34" s="108"/>
      <c r="X34" s="108"/>
      <c r="Y34" s="108"/>
      <c r="Z34" s="108"/>
      <c r="AA34" s="108"/>
      <c r="AB34" s="108"/>
      <c r="AC34" s="109"/>
      <c r="AD34" s="78"/>
      <c r="AE34" s="121">
        <f>COUNTIFS(O28:AC28,"1",O34:AC34,"1")</f>
        <v>0</v>
      </c>
      <c r="AF34" s="110">
        <f>COUNTIFS(O28:AC28,"1",O34:AC34,"0")</f>
        <v>0</v>
      </c>
      <c r="AG34" s="110">
        <f>SUM(AE34:AF34)</f>
        <v>0</v>
      </c>
      <c r="AH34" s="111" t="str">
        <f>IF(AG34=0," ",SUM(AE34/AG34))</f>
        <v xml:space="preserve"> </v>
      </c>
    </row>
    <row r="35" spans="1:34" x14ac:dyDescent="0.2">
      <c r="A35" s="78"/>
      <c r="B35" s="875"/>
      <c r="C35" s="717" t="s">
        <v>794</v>
      </c>
      <c r="D35" s="820"/>
      <c r="E35" s="820"/>
      <c r="F35" s="820"/>
      <c r="G35" s="820"/>
      <c r="H35" s="820"/>
      <c r="I35" s="820"/>
      <c r="J35" s="820"/>
      <c r="K35" s="820"/>
      <c r="L35" s="820"/>
      <c r="M35" s="820"/>
      <c r="N35" s="821"/>
      <c r="O35" s="839"/>
      <c r="P35" s="839"/>
      <c r="Q35" s="839"/>
      <c r="R35" s="839"/>
      <c r="S35" s="839"/>
      <c r="T35" s="839"/>
      <c r="U35" s="838"/>
      <c r="V35" s="839"/>
      <c r="W35" s="839"/>
      <c r="X35" s="839"/>
      <c r="Y35" s="839"/>
      <c r="Z35" s="839"/>
      <c r="AA35" s="839"/>
      <c r="AB35" s="839"/>
      <c r="AC35" s="856"/>
      <c r="AD35" s="78"/>
      <c r="AE35" s="843"/>
      <c r="AF35" s="844"/>
      <c r="AG35" s="844"/>
      <c r="AH35" s="845"/>
    </row>
    <row r="36" spans="1:34" x14ac:dyDescent="0.2">
      <c r="A36" s="78"/>
      <c r="B36" s="875"/>
      <c r="C36" s="822"/>
      <c r="D36" s="823"/>
      <c r="E36" s="823"/>
      <c r="F36" s="823"/>
      <c r="G36" s="823"/>
      <c r="H36" s="823"/>
      <c r="I36" s="823"/>
      <c r="J36" s="823"/>
      <c r="K36" s="823"/>
      <c r="L36" s="823"/>
      <c r="M36" s="823"/>
      <c r="N36" s="824"/>
      <c r="O36" s="839"/>
      <c r="P36" s="839"/>
      <c r="Q36" s="839"/>
      <c r="R36" s="839"/>
      <c r="S36" s="839"/>
      <c r="T36" s="839"/>
      <c r="U36" s="838"/>
      <c r="V36" s="839"/>
      <c r="W36" s="839"/>
      <c r="X36" s="839"/>
      <c r="Y36" s="839"/>
      <c r="Z36" s="839"/>
      <c r="AA36" s="839"/>
      <c r="AB36" s="839"/>
      <c r="AC36" s="856"/>
      <c r="AD36" s="78"/>
      <c r="AE36" s="846"/>
      <c r="AF36" s="847"/>
      <c r="AG36" s="847"/>
      <c r="AH36" s="848"/>
    </row>
    <row r="37" spans="1:34" x14ac:dyDescent="0.2">
      <c r="A37" s="78"/>
      <c r="B37" s="875"/>
      <c r="C37" s="822"/>
      <c r="D37" s="823"/>
      <c r="E37" s="823"/>
      <c r="F37" s="823"/>
      <c r="G37" s="823"/>
      <c r="H37" s="823"/>
      <c r="I37" s="823"/>
      <c r="J37" s="823"/>
      <c r="K37" s="823"/>
      <c r="L37" s="823"/>
      <c r="M37" s="823"/>
      <c r="N37" s="824"/>
      <c r="O37" s="839"/>
      <c r="P37" s="839"/>
      <c r="Q37" s="839"/>
      <c r="R37" s="839"/>
      <c r="S37" s="839"/>
      <c r="T37" s="839"/>
      <c r="U37" s="838"/>
      <c r="V37" s="839"/>
      <c r="W37" s="839"/>
      <c r="X37" s="839"/>
      <c r="Y37" s="839"/>
      <c r="Z37" s="839"/>
      <c r="AA37" s="839"/>
      <c r="AB37" s="839"/>
      <c r="AC37" s="856"/>
      <c r="AD37" s="78"/>
      <c r="AE37" s="846"/>
      <c r="AF37" s="847"/>
      <c r="AG37" s="847"/>
      <c r="AH37" s="848"/>
    </row>
    <row r="38" spans="1:34" x14ac:dyDescent="0.2">
      <c r="A38" s="78"/>
      <c r="B38" s="875"/>
      <c r="C38" s="825"/>
      <c r="D38" s="826"/>
      <c r="E38" s="826"/>
      <c r="F38" s="826"/>
      <c r="G38" s="826"/>
      <c r="H38" s="826"/>
      <c r="I38" s="826"/>
      <c r="J38" s="826"/>
      <c r="K38" s="826"/>
      <c r="L38" s="826"/>
      <c r="M38" s="826"/>
      <c r="N38" s="827"/>
      <c r="O38" s="839"/>
      <c r="P38" s="839"/>
      <c r="Q38" s="839"/>
      <c r="R38" s="839"/>
      <c r="S38" s="839"/>
      <c r="T38" s="839"/>
      <c r="U38" s="838"/>
      <c r="V38" s="839"/>
      <c r="W38" s="839"/>
      <c r="X38" s="839"/>
      <c r="Y38" s="839"/>
      <c r="Z38" s="839"/>
      <c r="AA38" s="839"/>
      <c r="AB38" s="839"/>
      <c r="AC38" s="856"/>
      <c r="AD38" s="78"/>
      <c r="AE38" s="852"/>
      <c r="AF38" s="853"/>
      <c r="AG38" s="853"/>
      <c r="AH38" s="854"/>
    </row>
    <row r="39" spans="1:34" x14ac:dyDescent="0.2">
      <c r="A39" s="78"/>
      <c r="B39" s="874"/>
      <c r="C39" s="888" t="s">
        <v>741</v>
      </c>
      <c r="D39" s="889"/>
      <c r="E39" s="889"/>
      <c r="F39" s="889"/>
      <c r="G39" s="889"/>
      <c r="H39" s="889"/>
      <c r="I39" s="889"/>
      <c r="J39" s="889"/>
      <c r="K39" s="889"/>
      <c r="L39" s="889"/>
      <c r="M39" s="889"/>
      <c r="N39" s="889"/>
      <c r="O39" s="108"/>
      <c r="P39" s="108"/>
      <c r="Q39" s="108"/>
      <c r="R39" s="108"/>
      <c r="S39" s="108"/>
      <c r="T39" s="108"/>
      <c r="U39" s="108"/>
      <c r="V39" s="108"/>
      <c r="W39" s="108"/>
      <c r="X39" s="108"/>
      <c r="Y39" s="108"/>
      <c r="Z39" s="108"/>
      <c r="AA39" s="108"/>
      <c r="AB39" s="108"/>
      <c r="AC39" s="109"/>
      <c r="AD39" s="78"/>
      <c r="AE39" s="121">
        <f>COUNTIFS(O28:AC28,"1",O39:AC39,"1")</f>
        <v>0</v>
      </c>
      <c r="AF39" s="110">
        <f>COUNTIFS(O28:AC28,"1",O39:AC39,"0")</f>
        <v>0</v>
      </c>
      <c r="AG39" s="110">
        <f>SUM(AE39:AF39)</f>
        <v>0</v>
      </c>
      <c r="AH39" s="111" t="str">
        <f>IF(AG39=0," ",SUM(AE39/AG39))</f>
        <v xml:space="preserve"> </v>
      </c>
    </row>
    <row r="40" spans="1:34" x14ac:dyDescent="0.2">
      <c r="A40" s="78"/>
      <c r="B40" s="874"/>
      <c r="C40" s="860" t="s">
        <v>665</v>
      </c>
      <c r="D40" s="860"/>
      <c r="E40" s="860"/>
      <c r="F40" s="860"/>
      <c r="G40" s="860"/>
      <c r="H40" s="860"/>
      <c r="I40" s="860"/>
      <c r="J40" s="860"/>
      <c r="K40" s="860"/>
      <c r="L40" s="860"/>
      <c r="M40" s="860"/>
      <c r="N40" s="860"/>
      <c r="O40" s="108"/>
      <c r="P40" s="108"/>
      <c r="Q40" s="108"/>
      <c r="R40" s="108"/>
      <c r="S40" s="108"/>
      <c r="T40" s="108"/>
      <c r="U40" s="108"/>
      <c r="V40" s="108"/>
      <c r="W40" s="108"/>
      <c r="X40" s="108"/>
      <c r="Y40" s="108"/>
      <c r="Z40" s="108"/>
      <c r="AA40" s="108"/>
      <c r="AB40" s="108"/>
      <c r="AC40" s="109"/>
      <c r="AD40" s="78"/>
      <c r="AE40" s="121">
        <f>COUNTIFS(O28:AC28,"1",O39:AC39,"1",O40:AC40,"1")</f>
        <v>0</v>
      </c>
      <c r="AF40" s="110">
        <f>COUNTIFS(O28:AC28,"1",O39:AC39,"1",O40:AC40,"0")</f>
        <v>0</v>
      </c>
      <c r="AG40" s="110">
        <f>SUM(AE40:AF40)</f>
        <v>0</v>
      </c>
      <c r="AH40" s="111" t="str">
        <f>IF(AG40=0," ",SUM(AE40/AG40))</f>
        <v xml:space="preserve"> </v>
      </c>
    </row>
    <row r="41" spans="1:34" x14ac:dyDescent="0.2">
      <c r="A41" s="78"/>
      <c r="B41" s="874"/>
      <c r="C41" s="860" t="s">
        <v>666</v>
      </c>
      <c r="D41" s="860"/>
      <c r="E41" s="860"/>
      <c r="F41" s="860"/>
      <c r="G41" s="860"/>
      <c r="H41" s="860"/>
      <c r="I41" s="860"/>
      <c r="J41" s="860"/>
      <c r="K41" s="860"/>
      <c r="L41" s="860"/>
      <c r="M41" s="860"/>
      <c r="N41" s="860"/>
      <c r="O41" s="108"/>
      <c r="P41" s="108"/>
      <c r="Q41" s="108"/>
      <c r="R41" s="108"/>
      <c r="S41" s="108"/>
      <c r="T41" s="108"/>
      <c r="U41" s="108"/>
      <c r="V41" s="108"/>
      <c r="W41" s="108"/>
      <c r="X41" s="108"/>
      <c r="Y41" s="108"/>
      <c r="Z41" s="108"/>
      <c r="AA41" s="108"/>
      <c r="AB41" s="108"/>
      <c r="AC41" s="109"/>
      <c r="AD41" s="78"/>
      <c r="AE41" s="121">
        <f>COUNTIFS(O28:AC28,"1",O39:AC39,"1",O41:AC41,"1")</f>
        <v>0</v>
      </c>
      <c r="AF41" s="110">
        <f>COUNTIFS(O28:AC28,"1",O39:AC39,"1",O41:AC41,"0")</f>
        <v>0</v>
      </c>
      <c r="AG41" s="110">
        <f>SUM(AE41:AF41)</f>
        <v>0</v>
      </c>
      <c r="AH41" s="111" t="str">
        <f>IF(AG41=0," ",SUM(AE41/AG41))</f>
        <v xml:space="preserve"> </v>
      </c>
    </row>
    <row r="42" spans="1:34" x14ac:dyDescent="0.2">
      <c r="A42" s="78"/>
      <c r="B42" s="874"/>
      <c r="C42" s="700" t="s">
        <v>742</v>
      </c>
      <c r="D42" s="810"/>
      <c r="E42" s="810"/>
      <c r="F42" s="810"/>
      <c r="G42" s="810"/>
      <c r="H42" s="810"/>
      <c r="I42" s="810"/>
      <c r="J42" s="810"/>
      <c r="K42" s="810"/>
      <c r="L42" s="810"/>
      <c r="M42" s="810"/>
      <c r="N42" s="810"/>
      <c r="O42" s="108"/>
      <c r="P42" s="108"/>
      <c r="Q42" s="108"/>
      <c r="R42" s="108"/>
      <c r="S42" s="108"/>
      <c r="T42" s="108"/>
      <c r="U42" s="108"/>
      <c r="V42" s="108"/>
      <c r="W42" s="108"/>
      <c r="X42" s="108"/>
      <c r="Y42" s="108"/>
      <c r="Z42" s="108"/>
      <c r="AA42" s="108"/>
      <c r="AB42" s="108"/>
      <c r="AC42" s="109"/>
      <c r="AD42" s="78"/>
      <c r="AE42" s="121">
        <f>COUNTIFS(O28:AC28,"1",O42:AC42,"1")</f>
        <v>0</v>
      </c>
      <c r="AF42" s="110">
        <f>COUNTIFS(O28:AC28,"1",O42:AC42,"0")</f>
        <v>0</v>
      </c>
      <c r="AG42" s="110">
        <f>SUM(AE42:AF42)</f>
        <v>0</v>
      </c>
      <c r="AH42" s="111" t="str">
        <f>IF(AG42=0," ",SUM(AE42/AG42))</f>
        <v xml:space="preserve"> </v>
      </c>
    </row>
    <row r="43" spans="1:34" x14ac:dyDescent="0.2">
      <c r="A43" s="78"/>
      <c r="B43" s="874"/>
      <c r="C43" s="811" t="s">
        <v>772</v>
      </c>
      <c r="D43" s="811"/>
      <c r="E43" s="811"/>
      <c r="F43" s="811"/>
      <c r="G43" s="811"/>
      <c r="H43" s="811"/>
      <c r="I43" s="811"/>
      <c r="J43" s="811"/>
      <c r="K43" s="811"/>
      <c r="L43" s="811"/>
      <c r="M43" s="811"/>
      <c r="N43" s="811"/>
      <c r="O43" s="108"/>
      <c r="P43" s="108"/>
      <c r="Q43" s="108"/>
      <c r="R43" s="108"/>
      <c r="S43" s="108"/>
      <c r="T43" s="108"/>
      <c r="U43" s="108"/>
      <c r="V43" s="108"/>
      <c r="W43" s="108"/>
      <c r="X43" s="108"/>
      <c r="Y43" s="108"/>
      <c r="Z43" s="108"/>
      <c r="AA43" s="108"/>
      <c r="AB43" s="108"/>
      <c r="AC43" s="109"/>
      <c r="AD43" s="78"/>
      <c r="AE43" s="121">
        <f>COUNTIFS(O28:AC28,"1",O42:AC42,"1",O43:AC43,"1")</f>
        <v>0</v>
      </c>
      <c r="AF43" s="110">
        <f>COUNTIFS(O28:AC28,"1",O42:AC42,"1",O43:AC43,"0")</f>
        <v>0</v>
      </c>
      <c r="AG43" s="110">
        <f>SUM(AE43:AF43)</f>
        <v>0</v>
      </c>
      <c r="AH43" s="111" t="str">
        <f>IF(AG43=0," ",SUM(AE43/AG43))</f>
        <v xml:space="preserve"> </v>
      </c>
    </row>
    <row r="44" spans="1:34" x14ac:dyDescent="0.2">
      <c r="A44" s="78"/>
      <c r="B44" s="875"/>
      <c r="C44" s="717" t="s">
        <v>795</v>
      </c>
      <c r="D44" s="820"/>
      <c r="E44" s="820"/>
      <c r="F44" s="820"/>
      <c r="G44" s="820"/>
      <c r="H44" s="820"/>
      <c r="I44" s="820"/>
      <c r="J44" s="820"/>
      <c r="K44" s="820"/>
      <c r="L44" s="820"/>
      <c r="M44" s="820"/>
      <c r="N44" s="821"/>
      <c r="O44" s="839"/>
      <c r="P44" s="839"/>
      <c r="Q44" s="839"/>
      <c r="R44" s="839"/>
      <c r="S44" s="839"/>
      <c r="T44" s="838"/>
      <c r="U44" s="839"/>
      <c r="V44" s="839"/>
      <c r="W44" s="839"/>
      <c r="X44" s="839"/>
      <c r="Y44" s="839"/>
      <c r="Z44" s="839"/>
      <c r="AA44" s="839"/>
      <c r="AB44" s="839"/>
      <c r="AC44" s="856"/>
      <c r="AD44" s="78"/>
      <c r="AE44" s="843"/>
      <c r="AF44" s="844"/>
      <c r="AG44" s="844"/>
      <c r="AH44" s="845"/>
    </row>
    <row r="45" spans="1:34" x14ac:dyDescent="0.2">
      <c r="A45" s="78"/>
      <c r="B45" s="875"/>
      <c r="C45" s="822"/>
      <c r="D45" s="823"/>
      <c r="E45" s="823"/>
      <c r="F45" s="823"/>
      <c r="G45" s="823"/>
      <c r="H45" s="823"/>
      <c r="I45" s="823"/>
      <c r="J45" s="823"/>
      <c r="K45" s="823"/>
      <c r="L45" s="823"/>
      <c r="M45" s="823"/>
      <c r="N45" s="824"/>
      <c r="O45" s="839"/>
      <c r="P45" s="839"/>
      <c r="Q45" s="839"/>
      <c r="R45" s="839"/>
      <c r="S45" s="839"/>
      <c r="T45" s="838"/>
      <c r="U45" s="839"/>
      <c r="V45" s="839"/>
      <c r="W45" s="839"/>
      <c r="X45" s="839"/>
      <c r="Y45" s="839"/>
      <c r="Z45" s="839"/>
      <c r="AA45" s="839"/>
      <c r="AB45" s="839"/>
      <c r="AC45" s="856"/>
      <c r="AD45" s="78"/>
      <c r="AE45" s="846"/>
      <c r="AF45" s="847"/>
      <c r="AG45" s="847"/>
      <c r="AH45" s="848"/>
    </row>
    <row r="46" spans="1:34" x14ac:dyDescent="0.2">
      <c r="A46" s="78"/>
      <c r="B46" s="875"/>
      <c r="C46" s="822"/>
      <c r="D46" s="823"/>
      <c r="E46" s="823"/>
      <c r="F46" s="823"/>
      <c r="G46" s="823"/>
      <c r="H46" s="823"/>
      <c r="I46" s="823"/>
      <c r="J46" s="823"/>
      <c r="K46" s="823"/>
      <c r="L46" s="823"/>
      <c r="M46" s="823"/>
      <c r="N46" s="824"/>
      <c r="O46" s="839"/>
      <c r="P46" s="839"/>
      <c r="Q46" s="839"/>
      <c r="R46" s="839"/>
      <c r="S46" s="839"/>
      <c r="T46" s="838"/>
      <c r="U46" s="839"/>
      <c r="V46" s="839"/>
      <c r="W46" s="839"/>
      <c r="X46" s="839"/>
      <c r="Y46" s="839"/>
      <c r="Z46" s="839"/>
      <c r="AA46" s="839"/>
      <c r="AB46" s="839"/>
      <c r="AC46" s="856"/>
      <c r="AD46" s="78"/>
      <c r="AE46" s="846"/>
      <c r="AF46" s="847"/>
      <c r="AG46" s="847"/>
      <c r="AH46" s="848"/>
    </row>
    <row r="47" spans="1:34" x14ac:dyDescent="0.2">
      <c r="A47" s="78"/>
      <c r="B47" s="875"/>
      <c r="C47" s="825"/>
      <c r="D47" s="826"/>
      <c r="E47" s="826"/>
      <c r="F47" s="826"/>
      <c r="G47" s="826"/>
      <c r="H47" s="826"/>
      <c r="I47" s="826"/>
      <c r="J47" s="826"/>
      <c r="K47" s="826"/>
      <c r="L47" s="826"/>
      <c r="M47" s="826"/>
      <c r="N47" s="827"/>
      <c r="O47" s="839"/>
      <c r="P47" s="839"/>
      <c r="Q47" s="839"/>
      <c r="R47" s="839"/>
      <c r="S47" s="839"/>
      <c r="T47" s="838"/>
      <c r="U47" s="839"/>
      <c r="V47" s="839"/>
      <c r="W47" s="839"/>
      <c r="X47" s="839"/>
      <c r="Y47" s="839"/>
      <c r="Z47" s="839"/>
      <c r="AA47" s="839"/>
      <c r="AB47" s="839"/>
      <c r="AC47" s="856"/>
      <c r="AD47" s="78"/>
      <c r="AE47" s="852"/>
      <c r="AF47" s="853"/>
      <c r="AG47" s="853"/>
      <c r="AH47" s="854"/>
    </row>
    <row r="48" spans="1:34" x14ac:dyDescent="0.2">
      <c r="A48" s="78"/>
      <c r="B48" s="875"/>
      <c r="C48" s="810" t="s">
        <v>744</v>
      </c>
      <c r="D48" s="810"/>
      <c r="E48" s="810"/>
      <c r="F48" s="810"/>
      <c r="G48" s="810"/>
      <c r="H48" s="810"/>
      <c r="I48" s="810"/>
      <c r="J48" s="810"/>
      <c r="K48" s="810"/>
      <c r="L48" s="810"/>
      <c r="M48" s="810"/>
      <c r="N48" s="810"/>
      <c r="O48" s="108"/>
      <c r="P48" s="108"/>
      <c r="Q48" s="108"/>
      <c r="R48" s="108"/>
      <c r="S48" s="108"/>
      <c r="T48" s="108"/>
      <c r="U48" s="108"/>
      <c r="V48" s="108"/>
      <c r="W48" s="108"/>
      <c r="X48" s="108"/>
      <c r="Y48" s="108"/>
      <c r="Z48" s="108"/>
      <c r="AA48" s="108"/>
      <c r="AB48" s="108"/>
      <c r="AC48" s="109"/>
      <c r="AD48" s="78"/>
      <c r="AE48" s="121">
        <f>COUNTIFS(O28:AC28,"1",O48:AC48,"1")</f>
        <v>0</v>
      </c>
      <c r="AF48" s="110">
        <f>COUNTIFS(O28:AC28,"1",O48:AC48,"0")</f>
        <v>0</v>
      </c>
      <c r="AG48" s="110">
        <f>SUM(AE48:AF48)</f>
        <v>0</v>
      </c>
      <c r="AH48" s="111" t="str">
        <f>IF(AG48=0," ",SUM(AE48/AG48))</f>
        <v xml:space="preserve"> </v>
      </c>
    </row>
    <row r="49" spans="1:34" x14ac:dyDescent="0.2">
      <c r="A49" s="78"/>
      <c r="B49" s="876"/>
      <c r="C49" s="809" t="s">
        <v>745</v>
      </c>
      <c r="D49" s="809"/>
      <c r="E49" s="809"/>
      <c r="F49" s="809"/>
      <c r="G49" s="809"/>
      <c r="H49" s="809"/>
      <c r="I49" s="809"/>
      <c r="J49" s="809"/>
      <c r="K49" s="809"/>
      <c r="L49" s="809"/>
      <c r="M49" s="809"/>
      <c r="N49" s="809"/>
      <c r="O49" s="108"/>
      <c r="P49" s="108"/>
      <c r="Q49" s="108"/>
      <c r="R49" s="108"/>
      <c r="S49" s="108"/>
      <c r="T49" s="108"/>
      <c r="U49" s="108"/>
      <c r="V49" s="108"/>
      <c r="W49" s="108"/>
      <c r="X49" s="108"/>
      <c r="Y49" s="108"/>
      <c r="Z49" s="108"/>
      <c r="AA49" s="108"/>
      <c r="AB49" s="108"/>
      <c r="AC49" s="109"/>
      <c r="AD49" s="78"/>
      <c r="AE49" s="121">
        <f>COUNTIFS(O28:AC28,"1",O49:AC49,"1")</f>
        <v>0</v>
      </c>
      <c r="AF49" s="110">
        <f>COUNTIFS(O28:AC28,"1",O49:AC49,"0")</f>
        <v>0</v>
      </c>
      <c r="AG49" s="110">
        <f>SUM(AE49:AF49)</f>
        <v>0</v>
      </c>
      <c r="AH49" s="111" t="str">
        <f>IF(AG49=0," ",SUM(AE49/AG49))</f>
        <v xml:space="preserve"> </v>
      </c>
    </row>
    <row r="50" spans="1:34" x14ac:dyDescent="0.2">
      <c r="A50" s="78"/>
      <c r="B50" s="893">
        <v>1.3</v>
      </c>
      <c r="C50" s="678" t="s">
        <v>796</v>
      </c>
      <c r="D50" s="812"/>
      <c r="E50" s="812"/>
      <c r="F50" s="812"/>
      <c r="G50" s="812"/>
      <c r="H50" s="812"/>
      <c r="I50" s="812"/>
      <c r="J50" s="812"/>
      <c r="K50" s="812"/>
      <c r="L50" s="812"/>
      <c r="M50" s="812"/>
      <c r="N50" s="813"/>
      <c r="O50" s="839"/>
      <c r="P50" s="839"/>
      <c r="Q50" s="839"/>
      <c r="R50" s="839"/>
      <c r="S50" s="839"/>
      <c r="T50" s="839"/>
      <c r="U50" s="838"/>
      <c r="V50" s="839"/>
      <c r="W50" s="839"/>
      <c r="X50" s="839"/>
      <c r="Y50" s="839"/>
      <c r="Z50" s="839"/>
      <c r="AA50" s="839"/>
      <c r="AB50" s="839"/>
      <c r="AC50" s="856"/>
      <c r="AD50" s="78"/>
      <c r="AE50" s="843"/>
      <c r="AF50" s="844"/>
      <c r="AG50" s="844"/>
      <c r="AH50" s="845"/>
    </row>
    <row r="51" spans="1:34" x14ac:dyDescent="0.2">
      <c r="A51" s="78"/>
      <c r="B51" s="875"/>
      <c r="C51" s="814"/>
      <c r="D51" s="815"/>
      <c r="E51" s="815"/>
      <c r="F51" s="815"/>
      <c r="G51" s="815"/>
      <c r="H51" s="815"/>
      <c r="I51" s="815"/>
      <c r="J51" s="815"/>
      <c r="K51" s="815"/>
      <c r="L51" s="815"/>
      <c r="M51" s="815"/>
      <c r="N51" s="816"/>
      <c r="O51" s="839"/>
      <c r="P51" s="839"/>
      <c r="Q51" s="839"/>
      <c r="R51" s="839"/>
      <c r="S51" s="839"/>
      <c r="T51" s="839"/>
      <c r="U51" s="838"/>
      <c r="V51" s="839"/>
      <c r="W51" s="839"/>
      <c r="X51" s="839"/>
      <c r="Y51" s="839"/>
      <c r="Z51" s="839"/>
      <c r="AA51" s="839"/>
      <c r="AB51" s="839"/>
      <c r="AC51" s="856"/>
      <c r="AD51" s="78"/>
      <c r="AE51" s="846"/>
      <c r="AF51" s="847"/>
      <c r="AG51" s="847"/>
      <c r="AH51" s="848"/>
    </row>
    <row r="52" spans="1:34" x14ac:dyDescent="0.2">
      <c r="A52" s="78"/>
      <c r="B52" s="875"/>
      <c r="C52" s="814"/>
      <c r="D52" s="815"/>
      <c r="E52" s="815"/>
      <c r="F52" s="815"/>
      <c r="G52" s="815"/>
      <c r="H52" s="815"/>
      <c r="I52" s="815"/>
      <c r="J52" s="815"/>
      <c r="K52" s="815"/>
      <c r="L52" s="815"/>
      <c r="M52" s="815"/>
      <c r="N52" s="816"/>
      <c r="O52" s="839"/>
      <c r="P52" s="839"/>
      <c r="Q52" s="839"/>
      <c r="R52" s="839"/>
      <c r="S52" s="839"/>
      <c r="T52" s="839"/>
      <c r="U52" s="838"/>
      <c r="V52" s="839"/>
      <c r="W52" s="839"/>
      <c r="X52" s="839"/>
      <c r="Y52" s="839"/>
      <c r="Z52" s="839"/>
      <c r="AA52" s="839"/>
      <c r="AB52" s="839"/>
      <c r="AC52" s="856"/>
      <c r="AD52" s="78"/>
      <c r="AE52" s="846"/>
      <c r="AF52" s="847"/>
      <c r="AG52" s="847"/>
      <c r="AH52" s="848"/>
    </row>
    <row r="53" spans="1:34" ht="13.5" thickBot="1" x14ac:dyDescent="0.25">
      <c r="A53" s="78"/>
      <c r="B53" s="895"/>
      <c r="C53" s="817"/>
      <c r="D53" s="818"/>
      <c r="E53" s="818"/>
      <c r="F53" s="818"/>
      <c r="G53" s="818"/>
      <c r="H53" s="818"/>
      <c r="I53" s="818"/>
      <c r="J53" s="818"/>
      <c r="K53" s="818"/>
      <c r="L53" s="818"/>
      <c r="M53" s="818"/>
      <c r="N53" s="819"/>
      <c r="O53" s="855"/>
      <c r="P53" s="855"/>
      <c r="Q53" s="855"/>
      <c r="R53" s="855"/>
      <c r="S53" s="855"/>
      <c r="T53" s="855"/>
      <c r="U53" s="858"/>
      <c r="V53" s="855"/>
      <c r="W53" s="855"/>
      <c r="X53" s="855"/>
      <c r="Y53" s="855"/>
      <c r="Z53" s="855"/>
      <c r="AA53" s="855"/>
      <c r="AB53" s="855"/>
      <c r="AC53" s="857"/>
      <c r="AD53" s="78"/>
      <c r="AE53" s="849"/>
      <c r="AF53" s="850"/>
      <c r="AG53" s="850"/>
      <c r="AH53" s="851"/>
    </row>
    <row r="54" spans="1:34" x14ac:dyDescent="0.2">
      <c r="A54" s="78"/>
      <c r="B54" s="119">
        <v>2</v>
      </c>
      <c r="C54" s="808" t="s">
        <v>667</v>
      </c>
      <c r="D54" s="808"/>
      <c r="E54" s="808"/>
      <c r="F54" s="808"/>
      <c r="G54" s="808"/>
      <c r="H54" s="808"/>
      <c r="I54" s="808"/>
      <c r="J54" s="808"/>
      <c r="K54" s="808"/>
      <c r="L54" s="808"/>
      <c r="M54" s="808"/>
      <c r="N54" s="808"/>
      <c r="O54" s="102"/>
      <c r="P54" s="102"/>
      <c r="Q54" s="102"/>
      <c r="R54" s="102"/>
      <c r="S54" s="102"/>
      <c r="T54" s="102"/>
      <c r="U54" s="102"/>
      <c r="V54" s="102"/>
      <c r="W54" s="102"/>
      <c r="X54" s="102"/>
      <c r="Y54" s="102"/>
      <c r="Z54" s="102"/>
      <c r="AA54" s="102"/>
      <c r="AB54" s="102"/>
      <c r="AC54" s="103"/>
      <c r="AD54" s="78"/>
      <c r="AE54" s="116">
        <f>COUNTIF(O54:AC54,"1")</f>
        <v>0</v>
      </c>
      <c r="AF54" s="117">
        <f>COUNTIF(O54:AC54,"0")</f>
        <v>0</v>
      </c>
      <c r="AG54" s="117">
        <f>SUM(AE54:AF54)</f>
        <v>0</v>
      </c>
      <c r="AH54" s="118" t="str">
        <f>IF(AG54=0," ",SUM(AE54/AG54))</f>
        <v xml:space="preserve"> </v>
      </c>
    </row>
    <row r="55" spans="1:34" x14ac:dyDescent="0.2">
      <c r="A55" s="78"/>
      <c r="B55" s="896">
        <v>2.1</v>
      </c>
      <c r="C55" s="711" t="s">
        <v>797</v>
      </c>
      <c r="D55" s="880"/>
      <c r="E55" s="880"/>
      <c r="F55" s="880"/>
      <c r="G55" s="880"/>
      <c r="H55" s="880"/>
      <c r="I55" s="880"/>
      <c r="J55" s="880"/>
      <c r="K55" s="880"/>
      <c r="L55" s="880"/>
      <c r="M55" s="880"/>
      <c r="N55" s="881"/>
      <c r="O55" s="859"/>
      <c r="P55" s="839"/>
      <c r="Q55" s="839"/>
      <c r="R55" s="839"/>
      <c r="S55" s="839"/>
      <c r="T55" s="839"/>
      <c r="U55" s="839"/>
      <c r="V55" s="838"/>
      <c r="W55" s="839"/>
      <c r="X55" s="839"/>
      <c r="Y55" s="839"/>
      <c r="Z55" s="839"/>
      <c r="AA55" s="839"/>
      <c r="AB55" s="839"/>
      <c r="AC55" s="856"/>
      <c r="AD55" s="78"/>
      <c r="AE55" s="843"/>
      <c r="AF55" s="844"/>
      <c r="AG55" s="844"/>
      <c r="AH55" s="845"/>
    </row>
    <row r="56" spans="1:34" x14ac:dyDescent="0.2">
      <c r="A56" s="78"/>
      <c r="B56" s="897"/>
      <c r="C56" s="882"/>
      <c r="D56" s="883"/>
      <c r="E56" s="883"/>
      <c r="F56" s="883"/>
      <c r="G56" s="883"/>
      <c r="H56" s="883"/>
      <c r="I56" s="883"/>
      <c r="J56" s="883"/>
      <c r="K56" s="883"/>
      <c r="L56" s="883"/>
      <c r="M56" s="883"/>
      <c r="N56" s="884"/>
      <c r="O56" s="839"/>
      <c r="P56" s="839"/>
      <c r="Q56" s="839"/>
      <c r="R56" s="839"/>
      <c r="S56" s="839"/>
      <c r="T56" s="839"/>
      <c r="U56" s="839"/>
      <c r="V56" s="838"/>
      <c r="W56" s="839"/>
      <c r="X56" s="839"/>
      <c r="Y56" s="839"/>
      <c r="Z56" s="839"/>
      <c r="AA56" s="839"/>
      <c r="AB56" s="839"/>
      <c r="AC56" s="856"/>
      <c r="AD56" s="78"/>
      <c r="AE56" s="846"/>
      <c r="AF56" s="847"/>
      <c r="AG56" s="847"/>
      <c r="AH56" s="848"/>
    </row>
    <row r="57" spans="1:34" x14ac:dyDescent="0.2">
      <c r="A57" s="78"/>
      <c r="B57" s="897"/>
      <c r="C57" s="882"/>
      <c r="D57" s="883"/>
      <c r="E57" s="883"/>
      <c r="F57" s="883"/>
      <c r="G57" s="883"/>
      <c r="H57" s="883"/>
      <c r="I57" s="883"/>
      <c r="J57" s="883"/>
      <c r="K57" s="883"/>
      <c r="L57" s="883"/>
      <c r="M57" s="883"/>
      <c r="N57" s="884"/>
      <c r="O57" s="839"/>
      <c r="P57" s="839"/>
      <c r="Q57" s="839"/>
      <c r="R57" s="839"/>
      <c r="S57" s="839"/>
      <c r="T57" s="839"/>
      <c r="U57" s="839"/>
      <c r="V57" s="838"/>
      <c r="W57" s="839"/>
      <c r="X57" s="839"/>
      <c r="Y57" s="839"/>
      <c r="Z57" s="839"/>
      <c r="AA57" s="839"/>
      <c r="AB57" s="839"/>
      <c r="AC57" s="856"/>
      <c r="AD57" s="78"/>
      <c r="AE57" s="846"/>
      <c r="AF57" s="847"/>
      <c r="AG57" s="847"/>
      <c r="AH57" s="848"/>
    </row>
    <row r="58" spans="1:34" ht="13.5" thickBot="1" x14ac:dyDescent="0.25">
      <c r="A58" s="78"/>
      <c r="B58" s="898"/>
      <c r="C58" s="885"/>
      <c r="D58" s="886"/>
      <c r="E58" s="886"/>
      <c r="F58" s="886"/>
      <c r="G58" s="886"/>
      <c r="H58" s="886"/>
      <c r="I58" s="886"/>
      <c r="J58" s="886"/>
      <c r="K58" s="886"/>
      <c r="L58" s="886"/>
      <c r="M58" s="886"/>
      <c r="N58" s="887"/>
      <c r="O58" s="855"/>
      <c r="P58" s="855"/>
      <c r="Q58" s="855"/>
      <c r="R58" s="855"/>
      <c r="S58" s="855"/>
      <c r="T58" s="855"/>
      <c r="U58" s="855"/>
      <c r="V58" s="858"/>
      <c r="W58" s="855"/>
      <c r="X58" s="855"/>
      <c r="Y58" s="855"/>
      <c r="Z58" s="855"/>
      <c r="AA58" s="855"/>
      <c r="AB58" s="855"/>
      <c r="AC58" s="857"/>
      <c r="AD58" s="78"/>
      <c r="AE58" s="849"/>
      <c r="AF58" s="850"/>
      <c r="AG58" s="850"/>
      <c r="AH58" s="851"/>
    </row>
    <row r="59" spans="1:34" x14ac:dyDescent="0.2">
      <c r="A59" s="78"/>
      <c r="B59" s="101">
        <v>3</v>
      </c>
      <c r="C59" s="726" t="s">
        <v>1123</v>
      </c>
      <c r="D59" s="901"/>
      <c r="E59" s="901"/>
      <c r="F59" s="901"/>
      <c r="G59" s="901"/>
      <c r="H59" s="901"/>
      <c r="I59" s="901"/>
      <c r="J59" s="901"/>
      <c r="K59" s="901"/>
      <c r="L59" s="901"/>
      <c r="M59" s="901"/>
      <c r="N59" s="901"/>
      <c r="O59" s="102"/>
      <c r="P59" s="102"/>
      <c r="Q59" s="102"/>
      <c r="R59" s="102"/>
      <c r="S59" s="102"/>
      <c r="T59" s="102"/>
      <c r="U59" s="102"/>
      <c r="V59" s="102"/>
      <c r="W59" s="102"/>
      <c r="X59" s="102"/>
      <c r="Y59" s="102"/>
      <c r="Z59" s="102"/>
      <c r="AA59" s="102"/>
      <c r="AB59" s="102"/>
      <c r="AC59" s="103"/>
      <c r="AD59" s="78"/>
      <c r="AE59" s="112">
        <f>COUNTIF(O59:AC59,"1")</f>
        <v>0</v>
      </c>
      <c r="AF59" s="113">
        <f>COUNTIF(O59:AC59,"0")</f>
        <v>0</v>
      </c>
      <c r="AG59" s="105">
        <f>SUM(AE59:AF59)</f>
        <v>0</v>
      </c>
      <c r="AH59" s="106" t="str">
        <f>IF(AG59=0," ",SUM(AE59/AG59))</f>
        <v xml:space="preserve"> </v>
      </c>
    </row>
    <row r="60" spans="1:34" ht="61.9" customHeight="1" thickBot="1" x14ac:dyDescent="0.25">
      <c r="A60" s="78"/>
      <c r="B60" s="637">
        <v>3.1</v>
      </c>
      <c r="C60" s="902" t="s">
        <v>1124</v>
      </c>
      <c r="D60" s="903"/>
      <c r="E60" s="903"/>
      <c r="F60" s="903"/>
      <c r="G60" s="903"/>
      <c r="H60" s="903"/>
      <c r="I60" s="903"/>
      <c r="J60" s="903"/>
      <c r="K60" s="903"/>
      <c r="L60" s="903"/>
      <c r="M60" s="903"/>
      <c r="N60" s="903"/>
      <c r="O60" s="650"/>
      <c r="P60" s="635"/>
      <c r="Q60" s="650"/>
      <c r="R60" s="635"/>
      <c r="S60" s="635"/>
      <c r="T60" s="635"/>
      <c r="U60" s="635"/>
      <c r="V60" s="634"/>
      <c r="W60" s="635"/>
      <c r="X60" s="635"/>
      <c r="Y60" s="635"/>
      <c r="Z60" s="635"/>
      <c r="AA60" s="635"/>
      <c r="AB60" s="635"/>
      <c r="AC60" s="636"/>
      <c r="AD60" s="78"/>
      <c r="AE60" s="840"/>
      <c r="AF60" s="841"/>
      <c r="AG60" s="841"/>
      <c r="AH60" s="842"/>
    </row>
    <row r="61" spans="1:34" ht="13.5" thickBot="1" x14ac:dyDescent="0.25">
      <c r="A61" s="78"/>
      <c r="B61" s="120">
        <v>4</v>
      </c>
      <c r="C61" s="899" t="s">
        <v>185</v>
      </c>
      <c r="D61" s="899"/>
      <c r="E61" s="899"/>
      <c r="F61" s="899"/>
      <c r="G61" s="899"/>
      <c r="H61" s="899"/>
      <c r="I61" s="899"/>
      <c r="J61" s="899"/>
      <c r="K61" s="899"/>
      <c r="L61" s="899"/>
      <c r="M61" s="899"/>
      <c r="N61" s="899"/>
      <c r="O61" s="114"/>
      <c r="P61" s="114"/>
      <c r="Q61" s="114"/>
      <c r="R61" s="114"/>
      <c r="S61" s="114"/>
      <c r="T61" s="114"/>
      <c r="U61" s="114"/>
      <c r="V61" s="114"/>
      <c r="W61" s="114"/>
      <c r="X61" s="114"/>
      <c r="Y61" s="114"/>
      <c r="Z61" s="114"/>
      <c r="AA61" s="114"/>
      <c r="AB61" s="114"/>
      <c r="AC61" s="115"/>
      <c r="AD61" s="78"/>
      <c r="AE61" s="122">
        <f>COUNTIF(O61:AC61,"1")</f>
        <v>0</v>
      </c>
      <c r="AF61" s="123">
        <f>COUNTIF(O61:AC61,"0")</f>
        <v>0</v>
      </c>
      <c r="AG61" s="123">
        <f>SUM(AE61:AF61)</f>
        <v>0</v>
      </c>
      <c r="AH61" s="124" t="str">
        <f>IF(AG61=0," ",SUM(AE61/AG61))</f>
        <v xml:space="preserve"> </v>
      </c>
    </row>
    <row r="62" spans="1:34" x14ac:dyDescent="0.2">
      <c r="A62" s="78"/>
      <c r="B62" s="101">
        <v>5</v>
      </c>
      <c r="C62" s="900" t="s">
        <v>186</v>
      </c>
      <c r="D62" s="872"/>
      <c r="E62" s="872"/>
      <c r="F62" s="872"/>
      <c r="G62" s="872"/>
      <c r="H62" s="872"/>
      <c r="I62" s="872"/>
      <c r="J62" s="872"/>
      <c r="K62" s="872"/>
      <c r="L62" s="872"/>
      <c r="M62" s="872"/>
      <c r="N62" s="872"/>
      <c r="O62" s="102"/>
      <c r="P62" s="102"/>
      <c r="Q62" s="102"/>
      <c r="R62" s="102"/>
      <c r="S62" s="102"/>
      <c r="T62" s="102"/>
      <c r="U62" s="102"/>
      <c r="V62" s="102"/>
      <c r="W62" s="102"/>
      <c r="X62" s="102"/>
      <c r="Y62" s="102"/>
      <c r="Z62" s="102"/>
      <c r="AA62" s="102"/>
      <c r="AB62" s="102"/>
      <c r="AC62" s="103"/>
      <c r="AD62" s="78"/>
      <c r="AE62" s="104">
        <f>COUNTIF(O62:AC62,"1")</f>
        <v>0</v>
      </c>
      <c r="AF62" s="105">
        <f>COUNTIF(O62:AC62,"0")</f>
        <v>0</v>
      </c>
      <c r="AG62" s="105">
        <f>SUM(AE62:AF62)</f>
        <v>0</v>
      </c>
      <c r="AH62" s="106" t="str">
        <f>IF(AG62=0," ",SUM(AE62/AG62))</f>
        <v xml:space="preserve"> </v>
      </c>
    </row>
    <row r="63" spans="1:34" x14ac:dyDescent="0.2">
      <c r="A63" s="78"/>
      <c r="B63" s="893">
        <v>5.0999999999999996</v>
      </c>
      <c r="C63" s="678" t="s">
        <v>798</v>
      </c>
      <c r="D63" s="812"/>
      <c r="E63" s="812"/>
      <c r="F63" s="812"/>
      <c r="G63" s="812"/>
      <c r="H63" s="812"/>
      <c r="I63" s="812"/>
      <c r="J63" s="812"/>
      <c r="K63" s="812"/>
      <c r="L63" s="812"/>
      <c r="M63" s="812"/>
      <c r="N63" s="813"/>
      <c r="O63" s="839"/>
      <c r="P63" s="839"/>
      <c r="Q63" s="839"/>
      <c r="R63" s="839"/>
      <c r="S63" s="839"/>
      <c r="T63" s="838"/>
      <c r="U63" s="839"/>
      <c r="V63" s="839"/>
      <c r="W63" s="839"/>
      <c r="X63" s="839"/>
      <c r="Y63" s="839"/>
      <c r="Z63" s="839"/>
      <c r="AA63" s="839"/>
      <c r="AB63" s="839"/>
      <c r="AC63" s="856"/>
      <c r="AD63" s="78"/>
      <c r="AE63" s="843"/>
      <c r="AF63" s="844"/>
      <c r="AG63" s="844"/>
      <c r="AH63" s="845"/>
    </row>
    <row r="64" spans="1:34" x14ac:dyDescent="0.2">
      <c r="A64" s="78"/>
      <c r="B64" s="875"/>
      <c r="C64" s="814"/>
      <c r="D64" s="815"/>
      <c r="E64" s="815"/>
      <c r="F64" s="815"/>
      <c r="G64" s="815"/>
      <c r="H64" s="815"/>
      <c r="I64" s="815"/>
      <c r="J64" s="815"/>
      <c r="K64" s="815"/>
      <c r="L64" s="815"/>
      <c r="M64" s="815"/>
      <c r="N64" s="816"/>
      <c r="O64" s="839"/>
      <c r="P64" s="839"/>
      <c r="Q64" s="839"/>
      <c r="R64" s="839"/>
      <c r="S64" s="839"/>
      <c r="T64" s="838"/>
      <c r="U64" s="839"/>
      <c r="V64" s="839"/>
      <c r="W64" s="839"/>
      <c r="X64" s="839"/>
      <c r="Y64" s="839"/>
      <c r="Z64" s="839"/>
      <c r="AA64" s="839"/>
      <c r="AB64" s="839"/>
      <c r="AC64" s="856"/>
      <c r="AD64" s="78"/>
      <c r="AE64" s="846"/>
      <c r="AF64" s="847"/>
      <c r="AG64" s="847"/>
      <c r="AH64" s="848"/>
    </row>
    <row r="65" spans="1:34" x14ac:dyDescent="0.2">
      <c r="A65" s="78"/>
      <c r="B65" s="875"/>
      <c r="C65" s="814"/>
      <c r="D65" s="815"/>
      <c r="E65" s="815"/>
      <c r="F65" s="815"/>
      <c r="G65" s="815"/>
      <c r="H65" s="815"/>
      <c r="I65" s="815"/>
      <c r="J65" s="815"/>
      <c r="K65" s="815"/>
      <c r="L65" s="815"/>
      <c r="M65" s="815"/>
      <c r="N65" s="816"/>
      <c r="O65" s="839"/>
      <c r="P65" s="839"/>
      <c r="Q65" s="839"/>
      <c r="R65" s="839"/>
      <c r="S65" s="839"/>
      <c r="T65" s="838"/>
      <c r="U65" s="839"/>
      <c r="V65" s="839"/>
      <c r="W65" s="839"/>
      <c r="X65" s="839"/>
      <c r="Y65" s="839"/>
      <c r="Z65" s="839"/>
      <c r="AA65" s="839"/>
      <c r="AB65" s="839"/>
      <c r="AC65" s="856"/>
      <c r="AD65" s="78"/>
      <c r="AE65" s="846"/>
      <c r="AF65" s="847"/>
      <c r="AG65" s="847"/>
      <c r="AH65" s="848"/>
    </row>
    <row r="66" spans="1:34" ht="13.5" thickBot="1" x14ac:dyDescent="0.25">
      <c r="A66" s="78"/>
      <c r="B66" s="895"/>
      <c r="C66" s="817"/>
      <c r="D66" s="818"/>
      <c r="E66" s="818"/>
      <c r="F66" s="818"/>
      <c r="G66" s="818"/>
      <c r="H66" s="818"/>
      <c r="I66" s="818"/>
      <c r="J66" s="818"/>
      <c r="K66" s="818"/>
      <c r="L66" s="818"/>
      <c r="M66" s="818"/>
      <c r="N66" s="819"/>
      <c r="O66" s="855"/>
      <c r="P66" s="855"/>
      <c r="Q66" s="855"/>
      <c r="R66" s="855"/>
      <c r="S66" s="855"/>
      <c r="T66" s="858"/>
      <c r="U66" s="855"/>
      <c r="V66" s="855"/>
      <c r="W66" s="855"/>
      <c r="X66" s="855"/>
      <c r="Y66" s="855"/>
      <c r="Z66" s="855"/>
      <c r="AA66" s="855"/>
      <c r="AB66" s="855"/>
      <c r="AC66" s="857"/>
      <c r="AD66" s="78"/>
      <c r="AE66" s="849"/>
      <c r="AF66" s="850"/>
      <c r="AG66" s="850"/>
      <c r="AH66" s="851"/>
    </row>
    <row r="67" spans="1:34" x14ac:dyDescent="0.2">
      <c r="A67" s="78"/>
      <c r="B67" s="78"/>
      <c r="C67" s="78"/>
      <c r="D67" s="78"/>
      <c r="E67" s="78"/>
      <c r="F67" s="78"/>
      <c r="G67" s="78"/>
      <c r="H67" s="78"/>
      <c r="I67" s="78"/>
      <c r="J67" s="78"/>
      <c r="K67" s="78"/>
      <c r="L67" s="78"/>
      <c r="M67" s="78"/>
      <c r="N67" s="78"/>
      <c r="O67" s="441"/>
      <c r="P67" s="441"/>
      <c r="Q67" s="441"/>
      <c r="R67" s="441"/>
      <c r="S67" s="441"/>
      <c r="T67" s="441"/>
      <c r="U67" s="441"/>
      <c r="V67" s="441"/>
      <c r="W67" s="441"/>
      <c r="X67" s="441"/>
      <c r="Y67" s="441"/>
      <c r="Z67" s="441"/>
      <c r="AA67" s="441"/>
      <c r="AB67" s="441"/>
      <c r="AC67" s="441"/>
      <c r="AD67" s="78"/>
      <c r="AE67" s="441"/>
      <c r="AF67" s="441"/>
      <c r="AG67" s="441"/>
      <c r="AH67" s="441"/>
    </row>
    <row r="68" spans="1:34" ht="13.5" thickBot="1" x14ac:dyDescent="0.25">
      <c r="A68" s="78"/>
      <c r="B68" s="78"/>
      <c r="C68" s="78"/>
      <c r="D68" s="78"/>
      <c r="E68" s="78"/>
      <c r="F68" s="78"/>
      <c r="G68" s="78"/>
      <c r="H68" s="78"/>
      <c r="I68" s="78"/>
      <c r="J68" s="78"/>
      <c r="K68" s="78"/>
      <c r="L68" s="78"/>
      <c r="M68" s="78"/>
      <c r="N68" s="78"/>
      <c r="O68" s="441"/>
      <c r="P68" s="441"/>
      <c r="Q68" s="441"/>
      <c r="R68" s="441"/>
      <c r="S68" s="441"/>
      <c r="T68" s="441"/>
      <c r="U68" s="441"/>
      <c r="V68" s="441"/>
      <c r="W68" s="441"/>
      <c r="X68" s="441"/>
      <c r="Y68" s="441"/>
      <c r="Z68" s="441"/>
      <c r="AA68" s="441"/>
      <c r="AB68" s="441"/>
      <c r="AC68" s="441"/>
      <c r="AD68" s="78"/>
      <c r="AE68" s="441"/>
      <c r="AF68" s="441"/>
      <c r="AG68" s="441"/>
      <c r="AH68" s="441"/>
    </row>
    <row r="69" spans="1:34" s="82" customFormat="1" ht="28.5" customHeight="1" x14ac:dyDescent="0.25">
      <c r="A69" s="81"/>
      <c r="B69" s="746" t="s">
        <v>954</v>
      </c>
      <c r="C69" s="878"/>
      <c r="D69" s="878"/>
      <c r="E69" s="878"/>
      <c r="F69" s="878"/>
      <c r="G69" s="878"/>
      <c r="H69" s="878"/>
      <c r="I69" s="878"/>
      <c r="J69" s="878"/>
      <c r="K69" s="878"/>
      <c r="L69" s="878"/>
      <c r="M69" s="878"/>
      <c r="N69" s="879"/>
      <c r="O69" s="442"/>
      <c r="P69" s="442"/>
      <c r="Q69" s="442"/>
      <c r="R69" s="81"/>
      <c r="S69" s="81"/>
      <c r="T69" s="81"/>
      <c r="U69" s="81"/>
      <c r="V69" s="81"/>
      <c r="W69" s="81"/>
      <c r="X69" s="81"/>
      <c r="Y69" s="81"/>
      <c r="Z69" s="81"/>
      <c r="AA69" s="81"/>
      <c r="AB69" s="81"/>
      <c r="AC69" s="81"/>
      <c r="AD69" s="81"/>
      <c r="AE69" s="81"/>
      <c r="AF69" s="81"/>
      <c r="AG69" s="81"/>
      <c r="AH69" s="81"/>
    </row>
    <row r="70" spans="1:34" s="82" customFormat="1" ht="80.25" customHeight="1" thickBot="1" x14ac:dyDescent="0.3">
      <c r="A70" s="81"/>
      <c r="B70" s="740" t="s">
        <v>1064</v>
      </c>
      <c r="C70" s="741"/>
      <c r="D70" s="741"/>
      <c r="E70" s="741"/>
      <c r="F70" s="741"/>
      <c r="G70" s="741"/>
      <c r="H70" s="741"/>
      <c r="I70" s="741"/>
      <c r="J70" s="741"/>
      <c r="K70" s="741"/>
      <c r="L70" s="741"/>
      <c r="M70" s="741"/>
      <c r="N70" s="742"/>
      <c r="O70" s="442"/>
      <c r="P70" s="442"/>
      <c r="Q70" s="442"/>
      <c r="R70" s="81"/>
      <c r="S70" s="81"/>
      <c r="T70" s="81"/>
      <c r="U70" s="81"/>
      <c r="V70" s="81"/>
      <c r="W70" s="81"/>
      <c r="X70" s="81"/>
      <c r="Y70" s="81"/>
      <c r="Z70" s="81"/>
      <c r="AA70" s="81"/>
      <c r="AB70" s="81"/>
      <c r="AC70" s="81"/>
      <c r="AD70" s="81"/>
      <c r="AE70" s="81"/>
      <c r="AF70" s="81"/>
      <c r="AG70" s="81"/>
      <c r="AH70" s="81"/>
    </row>
    <row r="71" spans="1:34" s="82" customFormat="1" x14ac:dyDescent="0.2">
      <c r="A71" s="81"/>
      <c r="B71" s="443"/>
      <c r="C71" s="78"/>
      <c r="D71" s="78"/>
      <c r="E71" s="78"/>
      <c r="F71" s="78"/>
      <c r="G71" s="78"/>
      <c r="H71" s="78"/>
      <c r="I71" s="78"/>
      <c r="J71" s="78"/>
      <c r="K71" s="78"/>
      <c r="L71" s="78"/>
      <c r="M71" s="78"/>
      <c r="N71" s="78"/>
      <c r="O71" s="441"/>
      <c r="P71" s="81"/>
      <c r="Q71" s="81"/>
      <c r="R71" s="81"/>
      <c r="S71" s="81"/>
      <c r="T71" s="81"/>
      <c r="U71" s="81"/>
      <c r="V71" s="81"/>
      <c r="W71" s="81"/>
      <c r="X71" s="81"/>
      <c r="Y71" s="81"/>
      <c r="Z71" s="81"/>
      <c r="AA71" s="81"/>
      <c r="AB71" s="81"/>
      <c r="AC71" s="81"/>
      <c r="AD71" s="81"/>
      <c r="AE71" s="81"/>
      <c r="AF71" s="81"/>
      <c r="AG71" s="81"/>
      <c r="AH71" s="81"/>
    </row>
    <row r="72" spans="1:34" s="82" customFormat="1" x14ac:dyDescent="0.2">
      <c r="A72" s="81"/>
      <c r="B72" s="78"/>
      <c r="C72" s="78"/>
      <c r="D72" s="78"/>
      <c r="E72" s="78"/>
      <c r="F72" s="78"/>
      <c r="G72" s="78"/>
      <c r="H72" s="78"/>
      <c r="I72" s="78"/>
      <c r="J72" s="78"/>
      <c r="K72" s="78"/>
      <c r="L72" s="78"/>
      <c r="M72" s="78"/>
      <c r="N72" s="78"/>
      <c r="O72" s="441"/>
      <c r="P72" s="81"/>
      <c r="Q72" s="81"/>
      <c r="R72" s="81"/>
      <c r="S72" s="81"/>
      <c r="T72" s="81"/>
      <c r="U72" s="81"/>
      <c r="V72" s="81"/>
      <c r="W72" s="81"/>
      <c r="X72" s="81"/>
      <c r="Y72" s="81"/>
      <c r="Z72" s="81"/>
      <c r="AA72" s="81"/>
      <c r="AB72" s="81"/>
      <c r="AC72" s="81"/>
      <c r="AD72" s="81"/>
      <c r="AE72" s="81"/>
      <c r="AF72" s="81"/>
      <c r="AG72" s="81"/>
      <c r="AH72" s="81"/>
    </row>
    <row r="73" spans="1:34" s="82" customFormat="1" x14ac:dyDescent="0.2">
      <c r="A73" s="81"/>
      <c r="B73" s="78"/>
      <c r="C73" s="78"/>
      <c r="D73" s="78"/>
      <c r="E73" s="78"/>
      <c r="F73" s="78"/>
      <c r="G73" s="78"/>
      <c r="H73" s="78"/>
      <c r="I73" s="78"/>
      <c r="J73" s="78"/>
      <c r="K73" s="78"/>
      <c r="L73" s="78"/>
      <c r="M73" s="78"/>
      <c r="N73" s="78"/>
      <c r="O73" s="441"/>
      <c r="P73" s="81"/>
      <c r="Q73" s="81"/>
      <c r="R73" s="81"/>
      <c r="S73" s="81"/>
      <c r="T73" s="81"/>
      <c r="U73" s="81"/>
      <c r="V73" s="81"/>
      <c r="W73" s="81"/>
      <c r="X73" s="81"/>
      <c r="Y73" s="81"/>
      <c r="Z73" s="81"/>
      <c r="AA73" s="81"/>
      <c r="AB73" s="81"/>
      <c r="AC73" s="81"/>
      <c r="AD73" s="81"/>
      <c r="AE73" s="81"/>
      <c r="AF73" s="81"/>
      <c r="AG73" s="81"/>
      <c r="AH73" s="81"/>
    </row>
    <row r="74" spans="1:34" s="82" customFormat="1" ht="14.25" customHeight="1" x14ac:dyDescent="0.25">
      <c r="A74" s="81"/>
      <c r="B74" s="730" t="s">
        <v>991</v>
      </c>
      <c r="C74" s="877"/>
      <c r="D74" s="877"/>
      <c r="E74" s="877"/>
      <c r="F74" s="877"/>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row>
    <row r="75" spans="1:34" s="82" customFormat="1" x14ac:dyDescent="0.2">
      <c r="A75" s="81"/>
      <c r="B75" s="78"/>
      <c r="C75" s="78"/>
      <c r="D75" s="78"/>
      <c r="E75" s="78"/>
      <c r="F75" s="78"/>
      <c r="G75" s="78"/>
      <c r="H75" s="78"/>
      <c r="I75" s="78"/>
      <c r="J75" s="78"/>
      <c r="K75" s="78"/>
      <c r="L75" s="78"/>
      <c r="M75" s="78"/>
      <c r="N75" s="78"/>
      <c r="O75" s="441"/>
      <c r="P75" s="81"/>
      <c r="Q75" s="81"/>
      <c r="R75" s="81"/>
      <c r="S75" s="81"/>
      <c r="T75" s="81"/>
      <c r="U75" s="81"/>
      <c r="V75" s="81"/>
      <c r="W75" s="81"/>
      <c r="X75" s="81"/>
      <c r="Y75" s="81"/>
      <c r="Z75" s="81"/>
      <c r="AA75" s="81"/>
      <c r="AB75" s="81"/>
      <c r="AC75" s="81"/>
      <c r="AD75" s="81"/>
      <c r="AE75" s="81"/>
      <c r="AF75" s="81"/>
      <c r="AG75" s="81"/>
      <c r="AH75" s="81"/>
    </row>
    <row r="76" spans="1:34" s="82" customFormat="1" x14ac:dyDescent="0.2">
      <c r="A76" s="81"/>
      <c r="B76" s="78"/>
      <c r="C76" s="78"/>
      <c r="D76" s="78"/>
      <c r="E76" s="78"/>
      <c r="F76" s="78"/>
      <c r="G76" s="78"/>
      <c r="H76" s="78"/>
      <c r="I76" s="78"/>
      <c r="J76" s="78"/>
      <c r="K76" s="78"/>
      <c r="L76" s="78"/>
      <c r="M76" s="78"/>
      <c r="N76" s="78"/>
      <c r="O76" s="441"/>
      <c r="P76" s="81"/>
      <c r="Q76" s="81"/>
      <c r="R76" s="81"/>
      <c r="S76" s="81"/>
      <c r="T76" s="81"/>
      <c r="U76" s="81"/>
      <c r="V76" s="81"/>
      <c r="W76" s="81"/>
      <c r="X76" s="81"/>
      <c r="Y76" s="81"/>
      <c r="Z76" s="81"/>
      <c r="AA76" s="81"/>
      <c r="AB76" s="81"/>
      <c r="AC76" s="81"/>
      <c r="AD76" s="81"/>
      <c r="AE76" s="81"/>
      <c r="AF76" s="81"/>
      <c r="AG76" s="81"/>
      <c r="AH76" s="81"/>
    </row>
    <row r="77" spans="1:34" s="82" customFormat="1" x14ac:dyDescent="0.2">
      <c r="A77" s="81"/>
      <c r="B77" s="78"/>
      <c r="C77" s="78"/>
      <c r="D77" s="78"/>
      <c r="E77" s="78"/>
      <c r="F77" s="78"/>
      <c r="G77" s="78"/>
      <c r="H77" s="78"/>
      <c r="I77" s="78"/>
      <c r="J77" s="78"/>
      <c r="K77" s="78"/>
      <c r="L77" s="78"/>
      <c r="M77" s="78"/>
      <c r="N77" s="78"/>
      <c r="O77" s="441"/>
      <c r="P77" s="81"/>
      <c r="Q77" s="81"/>
      <c r="R77" s="81"/>
      <c r="S77" s="81"/>
      <c r="T77" s="81"/>
      <c r="U77" s="81"/>
      <c r="V77" s="81"/>
      <c r="W77" s="81"/>
      <c r="X77" s="81"/>
      <c r="Y77" s="81"/>
      <c r="Z77" s="81"/>
      <c r="AA77" s="81"/>
      <c r="AB77" s="81"/>
      <c r="AC77" s="81"/>
      <c r="AD77" s="81"/>
      <c r="AE77" s="81"/>
      <c r="AF77" s="81"/>
      <c r="AG77" s="81"/>
      <c r="AH77" s="81"/>
    </row>
    <row r="78" spans="1:34" s="82" customFormat="1" x14ac:dyDescent="0.2">
      <c r="A78" s="81"/>
      <c r="B78" s="78"/>
      <c r="C78" s="78"/>
      <c r="D78" s="78"/>
      <c r="E78" s="78"/>
      <c r="F78" s="78"/>
      <c r="G78" s="78"/>
      <c r="H78" s="78"/>
      <c r="I78" s="78"/>
      <c r="J78" s="78"/>
      <c r="K78" s="78"/>
      <c r="L78" s="78"/>
      <c r="M78" s="78"/>
      <c r="N78" s="78"/>
      <c r="O78" s="441"/>
      <c r="P78" s="81"/>
      <c r="Q78" s="81"/>
      <c r="R78" s="81"/>
      <c r="S78" s="81"/>
      <c r="T78" s="81"/>
      <c r="U78" s="81"/>
      <c r="V78" s="81"/>
      <c r="W78" s="81"/>
      <c r="X78" s="81"/>
      <c r="Y78" s="81"/>
      <c r="Z78" s="81"/>
      <c r="AA78" s="81"/>
      <c r="AB78" s="81"/>
      <c r="AC78" s="81"/>
      <c r="AD78" s="81"/>
      <c r="AE78" s="81"/>
      <c r="AF78" s="81"/>
      <c r="AG78" s="81"/>
      <c r="AH78" s="81"/>
    </row>
    <row r="79" spans="1:34" s="82" customFormat="1" ht="118.5" customHeight="1" x14ac:dyDescent="0.25">
      <c r="A79" s="81"/>
      <c r="B79" s="668" t="s">
        <v>1065</v>
      </c>
      <c r="C79" s="828"/>
      <c r="D79" s="828"/>
      <c r="E79" s="828"/>
      <c r="F79" s="828"/>
      <c r="G79" s="828"/>
      <c r="H79" s="828"/>
      <c r="I79" s="828"/>
      <c r="J79" s="828"/>
      <c r="K79" s="828"/>
      <c r="L79" s="828"/>
      <c r="M79" s="828"/>
      <c r="N79" s="828"/>
      <c r="O79" s="445"/>
      <c r="P79" s="445"/>
      <c r="Q79" s="445"/>
      <c r="R79" s="81"/>
      <c r="S79" s="81"/>
      <c r="T79" s="81"/>
      <c r="U79" s="81"/>
      <c r="V79" s="81"/>
      <c r="W79" s="81"/>
      <c r="X79" s="81"/>
      <c r="Y79" s="81"/>
      <c r="Z79" s="81"/>
      <c r="AA79" s="81"/>
      <c r="AB79" s="81"/>
      <c r="AC79" s="81"/>
      <c r="AD79" s="81"/>
      <c r="AE79" s="81"/>
      <c r="AF79" s="81"/>
      <c r="AG79" s="81"/>
      <c r="AH79" s="81"/>
    </row>
  </sheetData>
  <mergeCells count="138">
    <mergeCell ref="B74:F74"/>
    <mergeCell ref="B69:N69"/>
    <mergeCell ref="B70:N70"/>
    <mergeCell ref="C55:N58"/>
    <mergeCell ref="B17:G17"/>
    <mergeCell ref="H17:K17"/>
    <mergeCell ref="B18:G18"/>
    <mergeCell ref="H18:K18"/>
    <mergeCell ref="L17:N17"/>
    <mergeCell ref="L18:N18"/>
    <mergeCell ref="C39:N39"/>
    <mergeCell ref="C40:N40"/>
    <mergeCell ref="C29:N32"/>
    <mergeCell ref="C35:N38"/>
    <mergeCell ref="C63:N66"/>
    <mergeCell ref="C48:N48"/>
    <mergeCell ref="B29:B32"/>
    <mergeCell ref="B63:B66"/>
    <mergeCell ref="B55:B58"/>
    <mergeCell ref="B50:B53"/>
    <mergeCell ref="C61:N61"/>
    <mergeCell ref="C62:N62"/>
    <mergeCell ref="C59:N59"/>
    <mergeCell ref="C60:N60"/>
    <mergeCell ref="AE27:AH27"/>
    <mergeCell ref="C41:N41"/>
    <mergeCell ref="C33:N33"/>
    <mergeCell ref="C34:N34"/>
    <mergeCell ref="B20:N20"/>
    <mergeCell ref="B21:N21"/>
    <mergeCell ref="C23:N23"/>
    <mergeCell ref="C28:N28"/>
    <mergeCell ref="B33:B49"/>
    <mergeCell ref="U35:U38"/>
    <mergeCell ref="T35:T38"/>
    <mergeCell ref="S35:S38"/>
    <mergeCell ref="R35:R38"/>
    <mergeCell ref="Q35:Q38"/>
    <mergeCell ref="P35:P38"/>
    <mergeCell ref="O35:O38"/>
    <mergeCell ref="R44:R47"/>
    <mergeCell ref="Q44:Q47"/>
    <mergeCell ref="P44:P47"/>
    <mergeCell ref="O44:O47"/>
    <mergeCell ref="X35:X38"/>
    <mergeCell ref="W35:W38"/>
    <mergeCell ref="V35:V38"/>
    <mergeCell ref="T44:T47"/>
    <mergeCell ref="X44:X47"/>
    <mergeCell ref="W44:W47"/>
    <mergeCell ref="V44:V47"/>
    <mergeCell ref="U44:U47"/>
    <mergeCell ref="AC35:AC38"/>
    <mergeCell ref="AB35:AB38"/>
    <mergeCell ref="AA35:AA38"/>
    <mergeCell ref="Z35:Z38"/>
    <mergeCell ref="Y35:Y38"/>
    <mergeCell ref="AC44:AC47"/>
    <mergeCell ref="AB44:AB47"/>
    <mergeCell ref="AA44:AA47"/>
    <mergeCell ref="Z44:Z47"/>
    <mergeCell ref="Y44:Y47"/>
    <mergeCell ref="O55:O58"/>
    <mergeCell ref="AC55:AC58"/>
    <mergeCell ref="AB55:AB58"/>
    <mergeCell ref="AA55:AA58"/>
    <mergeCell ref="Z55:Z58"/>
    <mergeCell ref="Y55:Y58"/>
    <mergeCell ref="X55:X58"/>
    <mergeCell ref="W55:W58"/>
    <mergeCell ref="V55:V58"/>
    <mergeCell ref="U55:U58"/>
    <mergeCell ref="T55:T58"/>
    <mergeCell ref="S55:S58"/>
    <mergeCell ref="R55:R58"/>
    <mergeCell ref="O63:O66"/>
    <mergeCell ref="AC63:AC66"/>
    <mergeCell ref="AB63:AB66"/>
    <mergeCell ref="AA63:AA66"/>
    <mergeCell ref="Z63:Z66"/>
    <mergeCell ref="Y63:Y66"/>
    <mergeCell ref="X63:X66"/>
    <mergeCell ref="W63:W66"/>
    <mergeCell ref="V63:V66"/>
    <mergeCell ref="U63:U66"/>
    <mergeCell ref="T63:T66"/>
    <mergeCell ref="S63:S66"/>
    <mergeCell ref="R63:R66"/>
    <mergeCell ref="Q63:Q66"/>
    <mergeCell ref="P63:P66"/>
    <mergeCell ref="AA50:AA53"/>
    <mergeCell ref="P50:P53"/>
    <mergeCell ref="O29:O32"/>
    <mergeCell ref="AC29:AC32"/>
    <mergeCell ref="AB29:AB32"/>
    <mergeCell ref="AA29:AA32"/>
    <mergeCell ref="Z29:Z32"/>
    <mergeCell ref="Y29:Y32"/>
    <mergeCell ref="X29:X32"/>
    <mergeCell ref="W29:W32"/>
    <mergeCell ref="V29:V32"/>
    <mergeCell ref="U29:U32"/>
    <mergeCell ref="Z50:Z53"/>
    <mergeCell ref="Y50:Y53"/>
    <mergeCell ref="O50:O53"/>
    <mergeCell ref="U50:U53"/>
    <mergeCell ref="T50:T53"/>
    <mergeCell ref="S50:S53"/>
    <mergeCell ref="R50:R53"/>
    <mergeCell ref="Q50:Q53"/>
    <mergeCell ref="X50:X53"/>
    <mergeCell ref="W50:W53"/>
    <mergeCell ref="V50:V53"/>
    <mergeCell ref="S44:S47"/>
    <mergeCell ref="C54:N54"/>
    <mergeCell ref="C49:N49"/>
    <mergeCell ref="C42:N42"/>
    <mergeCell ref="C43:N43"/>
    <mergeCell ref="C50:N53"/>
    <mergeCell ref="C44:N47"/>
    <mergeCell ref="B79:N79"/>
    <mergeCell ref="AE29:AH32"/>
    <mergeCell ref="T29:T32"/>
    <mergeCell ref="S29:S32"/>
    <mergeCell ref="R29:R32"/>
    <mergeCell ref="Q29:Q32"/>
    <mergeCell ref="P29:P32"/>
    <mergeCell ref="AE60:AH60"/>
    <mergeCell ref="AE63:AH66"/>
    <mergeCell ref="AE33:AH33"/>
    <mergeCell ref="AE35:AH38"/>
    <mergeCell ref="AE55:AH58"/>
    <mergeCell ref="AE50:AH53"/>
    <mergeCell ref="AE44:AH47"/>
    <mergeCell ref="Q55:Q58"/>
    <mergeCell ref="P55:P58"/>
    <mergeCell ref="AC50:AC53"/>
    <mergeCell ref="AB50:AB53"/>
  </mergeCells>
  <conditionalFormatting sqref="O28:AC28 O34:AC34 O39:AC43 O49:AC49 O54:AC54 O59:AC59 O61:AC62">
    <cfRule type="containsText" dxfId="1070" priority="171" operator="containsText" text="0">
      <formula>NOT(ISERROR(SEARCH("0",O28)))</formula>
    </cfRule>
    <cfRule type="containsText" dxfId="1069" priority="172" operator="containsText" text="1">
      <formula>NOT(ISERROR(SEARCH("1",O28)))</formula>
    </cfRule>
  </conditionalFormatting>
  <conditionalFormatting sqref="O34:O47 O49:O53">
    <cfRule type="expression" dxfId="1068" priority="170">
      <formula>UPPER($O$28)="0"</formula>
    </cfRule>
  </conditionalFormatting>
  <conditionalFormatting sqref="P34:P47 P49:P53">
    <cfRule type="expression" dxfId="1067" priority="169">
      <formula>UPPER($P$28)="0"</formula>
    </cfRule>
  </conditionalFormatting>
  <conditionalFormatting sqref="Q34:Q47 Q49:Q53">
    <cfRule type="expression" dxfId="1066" priority="168">
      <formula>UPPER($Q$28)="0"</formula>
    </cfRule>
  </conditionalFormatting>
  <conditionalFormatting sqref="R34:R47 R49:R53">
    <cfRule type="expression" dxfId="1065" priority="167">
      <formula>UPPER($R$28)="0"</formula>
    </cfRule>
  </conditionalFormatting>
  <conditionalFormatting sqref="S34:S47 S49:S53">
    <cfRule type="expression" dxfId="1064" priority="166">
      <formula>UPPER($S$28)="0"</formula>
    </cfRule>
  </conditionalFormatting>
  <conditionalFormatting sqref="T34:T47 T49:T53">
    <cfRule type="expression" dxfId="1063" priority="165">
      <formula>UPPER($T$28)="0"</formula>
    </cfRule>
  </conditionalFormatting>
  <conditionalFormatting sqref="U34:U47 U49:U53">
    <cfRule type="expression" dxfId="1062" priority="164">
      <formula>UPPER($U$28)="0"</formula>
    </cfRule>
  </conditionalFormatting>
  <conditionalFormatting sqref="V34:V47 V49:V53">
    <cfRule type="expression" dxfId="1061" priority="163">
      <formula>UPPER($V$28)="0"</formula>
    </cfRule>
  </conditionalFormatting>
  <conditionalFormatting sqref="W34:W47 W49:W53">
    <cfRule type="expression" dxfId="1060" priority="162">
      <formula>UPPER($W$28)="0"</formula>
    </cfRule>
  </conditionalFormatting>
  <conditionalFormatting sqref="X34:X47 X49:X53">
    <cfRule type="expression" dxfId="1059" priority="161">
      <formula>UPPER($X$28)="0"</formula>
    </cfRule>
  </conditionalFormatting>
  <conditionalFormatting sqref="Y34:Y47 Y49:Y53">
    <cfRule type="expression" dxfId="1058" priority="160">
      <formula>UPPER($Y$28)="0"</formula>
    </cfRule>
  </conditionalFormatting>
  <conditionalFormatting sqref="Z34:Z47 Z49:Z53">
    <cfRule type="expression" dxfId="1057" priority="159">
      <formula>UPPER($Z$28)="0"</formula>
    </cfRule>
  </conditionalFormatting>
  <conditionalFormatting sqref="AA34:AA47 AA49:AA53">
    <cfRule type="expression" dxfId="1056" priority="158">
      <formula>UPPER($AA$28)="0"</formula>
    </cfRule>
  </conditionalFormatting>
  <conditionalFormatting sqref="AB34:AB47 AB49:AB53">
    <cfRule type="expression" dxfId="1055" priority="157">
      <formula>UPPER($AB$28)="0"</formula>
    </cfRule>
  </conditionalFormatting>
  <conditionalFormatting sqref="AC34:AC47 AC49:AC53">
    <cfRule type="expression" dxfId="1054" priority="156">
      <formula>UPPER($AC$28)="0"</formula>
    </cfRule>
  </conditionalFormatting>
  <conditionalFormatting sqref="O55:O58">
    <cfRule type="expression" dxfId="1053" priority="155">
      <formula>UPPER($O$54)="0"</formula>
    </cfRule>
  </conditionalFormatting>
  <conditionalFormatting sqref="P55:P58">
    <cfRule type="expression" dxfId="1052" priority="154">
      <formula>UPPER($P$54)="0"</formula>
    </cfRule>
  </conditionalFormatting>
  <conditionalFormatting sqref="Q55:Q58">
    <cfRule type="expression" dxfId="1051" priority="153">
      <formula>UPPER($Q$54)="0"</formula>
    </cfRule>
  </conditionalFormatting>
  <conditionalFormatting sqref="R55:R58">
    <cfRule type="expression" dxfId="1050" priority="152">
      <formula>UPPER($R$54)="0"</formula>
    </cfRule>
  </conditionalFormatting>
  <conditionalFormatting sqref="S55:S58">
    <cfRule type="expression" dxfId="1049" priority="151">
      <formula>UPPER($S$54)="0"</formula>
    </cfRule>
  </conditionalFormatting>
  <conditionalFormatting sqref="T55:T58">
    <cfRule type="expression" dxfId="1048" priority="150">
      <formula>UPPER($T$54)="0"</formula>
    </cfRule>
  </conditionalFormatting>
  <conditionalFormatting sqref="U55:U58">
    <cfRule type="expression" dxfId="1047" priority="149">
      <formula>UPPER($U$54)="0"</formula>
    </cfRule>
  </conditionalFormatting>
  <conditionalFormatting sqref="V55:V58">
    <cfRule type="expression" dxfId="1046" priority="148">
      <formula>UPPER($V$54)="0"</formula>
    </cfRule>
  </conditionalFormatting>
  <conditionalFormatting sqref="W55:W58">
    <cfRule type="expression" dxfId="1045" priority="147">
      <formula>UPPER($W$54)="0"</formula>
    </cfRule>
  </conditionalFormatting>
  <conditionalFormatting sqref="X55:X58">
    <cfRule type="expression" dxfId="1044" priority="146">
      <formula>UPPER($X$54)="0"</formula>
    </cfRule>
  </conditionalFormatting>
  <conditionalFormatting sqref="Y55:Y58">
    <cfRule type="expression" dxfId="1043" priority="145">
      <formula>UPPER($Y$54)="0"</formula>
    </cfRule>
  </conditionalFormatting>
  <conditionalFormatting sqref="Z55:Z58">
    <cfRule type="expression" dxfId="1042" priority="144">
      <formula>UPPER($Z$54)="0"</formula>
    </cfRule>
  </conditionalFormatting>
  <conditionalFormatting sqref="AA55:AA58">
    <cfRule type="expression" dxfId="1041" priority="143">
      <formula>UPPER($AA$54)="0"</formula>
    </cfRule>
  </conditionalFormatting>
  <conditionalFormatting sqref="AB55:AB58">
    <cfRule type="expression" dxfId="1040" priority="142">
      <formula>UPPER($AB$54)="0"</formula>
    </cfRule>
  </conditionalFormatting>
  <conditionalFormatting sqref="AC55:AC58">
    <cfRule type="expression" dxfId="1039" priority="141">
      <formula>UPPER($AC$54)="0"</formula>
    </cfRule>
  </conditionalFormatting>
  <conditionalFormatting sqref="O63:O66">
    <cfRule type="expression" dxfId="1038" priority="125">
      <formula>UPPER($O$62)="0"</formula>
    </cfRule>
  </conditionalFormatting>
  <conditionalFormatting sqref="P63:P66">
    <cfRule type="expression" dxfId="1037" priority="124">
      <formula>UPPER($P$62)="0"</formula>
    </cfRule>
  </conditionalFormatting>
  <conditionalFormatting sqref="Q63:Q66">
    <cfRule type="expression" dxfId="1036" priority="123">
      <formula>UPPER($Q$62)="0"</formula>
    </cfRule>
  </conditionalFormatting>
  <conditionalFormatting sqref="R63:R66">
    <cfRule type="expression" dxfId="1035" priority="122">
      <formula>UPPER($R$62)="0"</formula>
    </cfRule>
  </conditionalFormatting>
  <conditionalFormatting sqref="S63:S66">
    <cfRule type="expression" dxfId="1034" priority="121">
      <formula>UPPER($S$62)="0"</formula>
    </cfRule>
  </conditionalFormatting>
  <conditionalFormatting sqref="T63:T66">
    <cfRule type="expression" dxfId="1033" priority="120">
      <formula>UPPER($T$62)="0"</formula>
    </cfRule>
  </conditionalFormatting>
  <conditionalFormatting sqref="U63:U66">
    <cfRule type="expression" dxfId="1032" priority="119">
      <formula>UPPER($U$62)="0"</formula>
    </cfRule>
  </conditionalFormatting>
  <conditionalFormatting sqref="V63:V66">
    <cfRule type="expression" dxfId="1031" priority="118">
      <formula>UPPER($V$62)="0"</formula>
    </cfRule>
  </conditionalFormatting>
  <conditionalFormatting sqref="W63:W66">
    <cfRule type="expression" dxfId="1030" priority="117">
      <formula>UPPER($W$62)="0"</formula>
    </cfRule>
  </conditionalFormatting>
  <conditionalFormatting sqref="X63:X66">
    <cfRule type="expression" dxfId="1029" priority="116">
      <formula>UPPER($X$62)="0"</formula>
    </cfRule>
  </conditionalFormatting>
  <conditionalFormatting sqref="Y63:Y66">
    <cfRule type="expression" dxfId="1028" priority="115">
      <formula>UPPER($Y$62)="0"</formula>
    </cfRule>
  </conditionalFormatting>
  <conditionalFormatting sqref="Z63:Z66">
    <cfRule type="expression" dxfId="1027" priority="114">
      <formula>UPPER($Z$62)="0"</formula>
    </cfRule>
  </conditionalFormatting>
  <conditionalFormatting sqref="AA63:AA66">
    <cfRule type="expression" dxfId="1026" priority="113">
      <formula>UPPER($AA$62)="0"</formula>
    </cfRule>
  </conditionalFormatting>
  <conditionalFormatting sqref="AB63:AB66">
    <cfRule type="expression" dxfId="1025" priority="112">
      <formula>UPPER($AB$62)="0"</formula>
    </cfRule>
  </conditionalFormatting>
  <conditionalFormatting sqref="AC63:AC66">
    <cfRule type="expression" dxfId="1024" priority="111">
      <formula>UPPER($AC$62)="0"</formula>
    </cfRule>
  </conditionalFormatting>
  <conditionalFormatting sqref="O48:AC48">
    <cfRule type="containsText" dxfId="1023" priority="107" operator="containsText" text="0">
      <formula>NOT(ISERROR(SEARCH("0",O48)))</formula>
    </cfRule>
    <cfRule type="containsText" dxfId="1022" priority="108" operator="containsText" text="1">
      <formula>NOT(ISERROR(SEARCH("1",O48)))</formula>
    </cfRule>
  </conditionalFormatting>
  <conditionalFormatting sqref="O48">
    <cfRule type="expression" dxfId="1021" priority="106">
      <formula>UPPER($O$28)="0"</formula>
    </cfRule>
  </conditionalFormatting>
  <conditionalFormatting sqref="P48">
    <cfRule type="expression" dxfId="1020" priority="105">
      <formula>UPPER($P$28)="0"</formula>
    </cfRule>
  </conditionalFormatting>
  <conditionalFormatting sqref="Q48">
    <cfRule type="expression" dxfId="1019" priority="104">
      <formula>UPPER($Q$28)="0"</formula>
    </cfRule>
  </conditionalFormatting>
  <conditionalFormatting sqref="R48">
    <cfRule type="expression" dxfId="1018" priority="103">
      <formula>UPPER($R$28)="0"</formula>
    </cfRule>
  </conditionalFormatting>
  <conditionalFormatting sqref="S48">
    <cfRule type="expression" dxfId="1017" priority="102">
      <formula>UPPER($S$28)="0"</formula>
    </cfRule>
  </conditionalFormatting>
  <conditionalFormatting sqref="T48">
    <cfRule type="expression" dxfId="1016" priority="101">
      <formula>UPPER($T$28)="0"</formula>
    </cfRule>
  </conditionalFormatting>
  <conditionalFormatting sqref="U48">
    <cfRule type="expression" dxfId="1015" priority="100">
      <formula>UPPER($U$28)="0"</formula>
    </cfRule>
  </conditionalFormatting>
  <conditionalFormatting sqref="V48">
    <cfRule type="expression" dxfId="1014" priority="99">
      <formula>UPPER($V$28)="0"</formula>
    </cfRule>
  </conditionalFormatting>
  <conditionalFormatting sqref="W48">
    <cfRule type="expression" dxfId="1013" priority="98">
      <formula>UPPER($W$28)="0"</formula>
    </cfRule>
  </conditionalFormatting>
  <conditionalFormatting sqref="X48">
    <cfRule type="expression" dxfId="1012" priority="97">
      <formula>UPPER($X$28)="0"</formula>
    </cfRule>
  </conditionalFormatting>
  <conditionalFormatting sqref="Y48">
    <cfRule type="expression" dxfId="1011" priority="96">
      <formula>UPPER($Y$28)="0"</formula>
    </cfRule>
  </conditionalFormatting>
  <conditionalFormatting sqref="Z48">
    <cfRule type="expression" dxfId="1010" priority="95">
      <formula>UPPER($Z$28)="0"</formula>
    </cfRule>
  </conditionalFormatting>
  <conditionalFormatting sqref="AA48">
    <cfRule type="expression" dxfId="1009" priority="94">
      <formula>UPPER($AA$28)="0"</formula>
    </cfRule>
  </conditionalFormatting>
  <conditionalFormatting sqref="AB48">
    <cfRule type="expression" dxfId="1008" priority="93">
      <formula>UPPER($AB$28)="0"</formula>
    </cfRule>
  </conditionalFormatting>
  <conditionalFormatting sqref="AC48">
    <cfRule type="expression" dxfId="1007" priority="92">
      <formula>UPPER($AC$28)="0"</formula>
    </cfRule>
  </conditionalFormatting>
  <conditionalFormatting sqref="O35:O38">
    <cfRule type="expression" dxfId="1006" priority="91">
      <formula>UPPER($O$34)="0"</formula>
    </cfRule>
  </conditionalFormatting>
  <conditionalFormatting sqref="P35:P38">
    <cfRule type="expression" dxfId="1005" priority="90">
      <formula>UPPER($P$34)="0"</formula>
    </cfRule>
  </conditionalFormatting>
  <conditionalFormatting sqref="Q35:Q38">
    <cfRule type="expression" dxfId="1004" priority="89">
      <formula>UPPER($Q$34)="0"</formula>
    </cfRule>
  </conditionalFormatting>
  <conditionalFormatting sqref="R35:R38">
    <cfRule type="expression" dxfId="1003" priority="88">
      <formula>UPPER($R$34)="0"</formula>
    </cfRule>
  </conditionalFormatting>
  <conditionalFormatting sqref="S35:S38">
    <cfRule type="expression" dxfId="1002" priority="87">
      <formula>UPPER($S$34)="0"</formula>
    </cfRule>
  </conditionalFormatting>
  <conditionalFormatting sqref="T35:T38">
    <cfRule type="expression" dxfId="1001" priority="86">
      <formula>UPPER($T$34)="0"</formula>
    </cfRule>
  </conditionalFormatting>
  <conditionalFormatting sqref="U35:U38">
    <cfRule type="expression" dxfId="1000" priority="85">
      <formula>UPPER($U$34)="0"</formula>
    </cfRule>
  </conditionalFormatting>
  <conditionalFormatting sqref="V35:V38">
    <cfRule type="expression" dxfId="999" priority="84">
      <formula>UPPER($V$34)="0"</formula>
    </cfRule>
  </conditionalFormatting>
  <conditionalFormatting sqref="W35:W38">
    <cfRule type="expression" dxfId="998" priority="83">
      <formula>UPPER($W$34)="0"</formula>
    </cfRule>
  </conditionalFormatting>
  <conditionalFormatting sqref="X35:X38">
    <cfRule type="expression" dxfId="997" priority="82">
      <formula>UPPER($X$34)="0"</formula>
    </cfRule>
  </conditionalFormatting>
  <conditionalFormatting sqref="Y35:Y38">
    <cfRule type="expression" dxfId="996" priority="81">
      <formula>UPPER($Y$34)="0"</formula>
    </cfRule>
  </conditionalFormatting>
  <conditionalFormatting sqref="Z35:Z38">
    <cfRule type="expression" dxfId="995" priority="80">
      <formula>UPPER($Z$34)="0"</formula>
    </cfRule>
  </conditionalFormatting>
  <conditionalFormatting sqref="AA35:AA38">
    <cfRule type="expression" dxfId="994" priority="79">
      <formula>UPPER($AA$34)="0"</formula>
    </cfRule>
  </conditionalFormatting>
  <conditionalFormatting sqref="AB35:AB38">
    <cfRule type="expression" dxfId="993" priority="78">
      <formula>UPPER($AB$34)="0"</formula>
    </cfRule>
  </conditionalFormatting>
  <conditionalFormatting sqref="AC35:AC38">
    <cfRule type="expression" dxfId="992" priority="77">
      <formula>UPPER($AC$34)="0"</formula>
    </cfRule>
  </conditionalFormatting>
  <conditionalFormatting sqref="O40:O41">
    <cfRule type="expression" dxfId="991" priority="76">
      <formula>UPPER($O$39)="0"</formula>
    </cfRule>
  </conditionalFormatting>
  <conditionalFormatting sqref="P40:P41">
    <cfRule type="expression" dxfId="990" priority="75">
      <formula>UPPER($P$39)="0"</formula>
    </cfRule>
  </conditionalFormatting>
  <conditionalFormatting sqref="Q40:Q41">
    <cfRule type="expression" dxfId="989" priority="74">
      <formula>UPPER($R$39)="0"</formula>
    </cfRule>
  </conditionalFormatting>
  <conditionalFormatting sqref="R40:R41">
    <cfRule type="expression" dxfId="988" priority="73">
      <formula>UPPER($R$39)="0"</formula>
    </cfRule>
  </conditionalFormatting>
  <conditionalFormatting sqref="S40:S41">
    <cfRule type="expression" dxfId="987" priority="72">
      <formula>UPPER($S$39)="0"</formula>
    </cfRule>
  </conditionalFormatting>
  <conditionalFormatting sqref="T40:T41">
    <cfRule type="expression" dxfId="986" priority="71">
      <formula>UPPER($T$39)="0"</formula>
    </cfRule>
  </conditionalFormatting>
  <conditionalFormatting sqref="U40:U41">
    <cfRule type="expression" dxfId="985" priority="70">
      <formula>UPPER($U$39)="0"</formula>
    </cfRule>
  </conditionalFormatting>
  <conditionalFormatting sqref="V40:V41">
    <cfRule type="expression" dxfId="984" priority="69">
      <formula>UPPER($V$39)="0"</formula>
    </cfRule>
  </conditionalFormatting>
  <conditionalFormatting sqref="W40:W41">
    <cfRule type="expression" dxfId="983" priority="68">
      <formula>UPPER($W$39)="0"</formula>
    </cfRule>
  </conditionalFormatting>
  <conditionalFormatting sqref="X40:X41">
    <cfRule type="expression" dxfId="982" priority="67">
      <formula>UPPER($X$39)="0"</formula>
    </cfRule>
  </conditionalFormatting>
  <conditionalFormatting sqref="Y40:Y41">
    <cfRule type="expression" dxfId="981" priority="66">
      <formula>UPPER($Y$39)="0"</formula>
    </cfRule>
  </conditionalFormatting>
  <conditionalFormatting sqref="Z40:Z41">
    <cfRule type="expression" dxfId="980" priority="65">
      <formula>UPPER($Z$39)="0"</formula>
    </cfRule>
  </conditionalFormatting>
  <conditionalFormatting sqref="AA40:AA41">
    <cfRule type="expression" dxfId="979" priority="64">
      <formula>UPPER($AA$39)="0"</formula>
    </cfRule>
  </conditionalFormatting>
  <conditionalFormatting sqref="AB40:AB41">
    <cfRule type="expression" dxfId="978" priority="63">
      <formula>UPPER($AB$39)="0"</formula>
    </cfRule>
  </conditionalFormatting>
  <conditionalFormatting sqref="AC40:AC41">
    <cfRule type="expression" dxfId="977" priority="62">
      <formula>UPPER($AC$39)="0"</formula>
    </cfRule>
  </conditionalFormatting>
  <conditionalFormatting sqref="O43:O47">
    <cfRule type="expression" dxfId="976" priority="60">
      <formula>UPPER($O$42)="0"</formula>
    </cfRule>
  </conditionalFormatting>
  <conditionalFormatting sqref="P43:P47">
    <cfRule type="expression" dxfId="975" priority="59">
      <formula>UPPER($P$42)="0"</formula>
    </cfRule>
  </conditionalFormatting>
  <conditionalFormatting sqref="Q43:Q47">
    <cfRule type="expression" dxfId="974" priority="58">
      <formula>UPPER($Q$42)="0"</formula>
    </cfRule>
  </conditionalFormatting>
  <conditionalFormatting sqref="R43:R47">
    <cfRule type="expression" dxfId="973" priority="57">
      <formula>UPPER($R$42)="0"</formula>
    </cfRule>
  </conditionalFormatting>
  <conditionalFormatting sqref="S43:S47">
    <cfRule type="expression" dxfId="972" priority="56">
      <formula>UPPER($S$42)="0"</formula>
    </cfRule>
  </conditionalFormatting>
  <conditionalFormatting sqref="T43:T47">
    <cfRule type="expression" dxfId="971" priority="55">
      <formula>UPPER($T$42)="0"</formula>
    </cfRule>
  </conditionalFormatting>
  <conditionalFormatting sqref="U43:U47">
    <cfRule type="expression" dxfId="970" priority="54">
      <formula>UPPER($U$42)="0"</formula>
    </cfRule>
  </conditionalFormatting>
  <conditionalFormatting sqref="V43:V47">
    <cfRule type="expression" dxfId="969" priority="53">
      <formula>UPPER($V$42)="0"</formula>
    </cfRule>
  </conditionalFormatting>
  <conditionalFormatting sqref="W43:W47">
    <cfRule type="expression" dxfId="968" priority="52">
      <formula>UPPER($W$42)="0"</formula>
    </cfRule>
  </conditionalFormatting>
  <conditionalFormatting sqref="X43:X47">
    <cfRule type="expression" dxfId="967" priority="51">
      <formula>UPPER($X$42)="0"</formula>
    </cfRule>
  </conditionalFormatting>
  <conditionalFormatting sqref="Y43:Y47">
    <cfRule type="expression" dxfId="966" priority="50">
      <formula>UPPER($Y$42)="0"</formula>
    </cfRule>
  </conditionalFormatting>
  <conditionalFormatting sqref="Z43:Z47">
    <cfRule type="expression" dxfId="965" priority="49">
      <formula>UPPER($Z$42)="0"</formula>
    </cfRule>
  </conditionalFormatting>
  <conditionalFormatting sqref="AA43:AA47">
    <cfRule type="expression" dxfId="964" priority="48">
      <formula>UPPER($AA$42)="0"</formula>
    </cfRule>
  </conditionalFormatting>
  <conditionalFormatting sqref="AB43:AB47">
    <cfRule type="expression" dxfId="963" priority="47">
      <formula>UPPER($AB$42)="0"</formula>
    </cfRule>
  </conditionalFormatting>
  <conditionalFormatting sqref="AC43:AC47">
    <cfRule type="expression" dxfId="962" priority="46">
      <formula>UPPER($AC$42)="0"</formula>
    </cfRule>
  </conditionalFormatting>
  <conditionalFormatting sqref="O29:O32">
    <cfRule type="expression" dxfId="961" priority="45">
      <formula>UPPER($O$28)="0"</formula>
    </cfRule>
  </conditionalFormatting>
  <conditionalFormatting sqref="P29:P32">
    <cfRule type="expression" dxfId="960" priority="44">
      <formula>UPPER($P$28)="0"</formula>
    </cfRule>
  </conditionalFormatting>
  <conditionalFormatting sqref="Q29:Q32">
    <cfRule type="expression" dxfId="959" priority="43">
      <formula>UPPER($Q$28)="0"</formula>
    </cfRule>
  </conditionalFormatting>
  <conditionalFormatting sqref="R29:R32">
    <cfRule type="expression" dxfId="958" priority="42">
      <formula>UPPER($R$28)="0"</formula>
    </cfRule>
  </conditionalFormatting>
  <conditionalFormatting sqref="S29:S32">
    <cfRule type="expression" dxfId="957" priority="41">
      <formula>UPPER($S$28)="0"</formula>
    </cfRule>
  </conditionalFormatting>
  <conditionalFormatting sqref="T29:T32">
    <cfRule type="expression" dxfId="956" priority="40">
      <formula>UPPER($T$28)="0"</formula>
    </cfRule>
  </conditionalFormatting>
  <conditionalFormatting sqref="U29:U32">
    <cfRule type="expression" dxfId="955" priority="39">
      <formula>UPPER($U$28)="0"</formula>
    </cfRule>
  </conditionalFormatting>
  <conditionalFormatting sqref="V29:V32">
    <cfRule type="expression" dxfId="954" priority="38">
      <formula>UPPER($V$28)="0"</formula>
    </cfRule>
  </conditionalFormatting>
  <conditionalFormatting sqref="W29:W32">
    <cfRule type="expression" dxfId="953" priority="37">
      <formula>UPPER($W$28)="0"</formula>
    </cfRule>
  </conditionalFormatting>
  <conditionalFormatting sqref="X29:X32">
    <cfRule type="expression" dxfId="952" priority="36">
      <formula>UPPER($X$28)="0"</formula>
    </cfRule>
  </conditionalFormatting>
  <conditionalFormatting sqref="Y29:Y32">
    <cfRule type="expression" dxfId="951" priority="35">
      <formula>UPPER($Y$28)="0"</formula>
    </cfRule>
  </conditionalFormatting>
  <conditionalFormatting sqref="Z29:Z32">
    <cfRule type="expression" dxfId="950" priority="34">
      <formula>UPPER($Z$28)="0"</formula>
    </cfRule>
  </conditionalFormatting>
  <conditionalFormatting sqref="AA29:AA32">
    <cfRule type="expression" dxfId="949" priority="33">
      <formula>UPPER($AA$28)="0"</formula>
    </cfRule>
  </conditionalFormatting>
  <conditionalFormatting sqref="AB29:AB32">
    <cfRule type="expression" dxfId="948" priority="32">
      <formula>UPPER($AB$28)="0"</formula>
    </cfRule>
  </conditionalFormatting>
  <conditionalFormatting sqref="AC29:AC32">
    <cfRule type="expression" dxfId="947" priority="31">
      <formula>UPPER($AC$28)="0"</formula>
    </cfRule>
  </conditionalFormatting>
  <conditionalFormatting sqref="O60">
    <cfRule type="expression" dxfId="946" priority="15">
      <formula>UPPER($O$59)="0"</formula>
    </cfRule>
  </conditionalFormatting>
  <conditionalFormatting sqref="P60">
    <cfRule type="expression" dxfId="945" priority="14">
      <formula>UPPER($P$59)="0"</formula>
    </cfRule>
  </conditionalFormatting>
  <conditionalFormatting sqref="Q60">
    <cfRule type="expression" dxfId="944" priority="13">
      <formula>UPPER($Q$59)="0"</formula>
    </cfRule>
  </conditionalFormatting>
  <conditionalFormatting sqref="R60">
    <cfRule type="expression" dxfId="943" priority="12">
      <formula>UPPER($R$59)="0"</formula>
    </cfRule>
  </conditionalFormatting>
  <conditionalFormatting sqref="S60">
    <cfRule type="expression" dxfId="942" priority="11">
      <formula>UPPER($S$59)="0"</formula>
    </cfRule>
  </conditionalFormatting>
  <conditionalFormatting sqref="T60">
    <cfRule type="expression" dxfId="941" priority="10">
      <formula>UPPER($T$59)="0"</formula>
    </cfRule>
  </conditionalFormatting>
  <conditionalFormatting sqref="U60">
    <cfRule type="expression" dxfId="940" priority="9">
      <formula>UPPER($U$59)="0"</formula>
    </cfRule>
  </conditionalFormatting>
  <conditionalFormatting sqref="V60">
    <cfRule type="expression" dxfId="939" priority="8">
      <formula>UPPER($V$59)="0"</formula>
    </cfRule>
  </conditionalFormatting>
  <conditionalFormatting sqref="W60">
    <cfRule type="expression" dxfId="938" priority="7">
      <formula>UPPER($W$59)="0"</formula>
    </cfRule>
  </conditionalFormatting>
  <conditionalFormatting sqref="X60">
    <cfRule type="expression" dxfId="937" priority="6">
      <formula>UPPER($X$59)="0"</formula>
    </cfRule>
  </conditionalFormatting>
  <conditionalFormatting sqref="Y60">
    <cfRule type="expression" dxfId="936" priority="5">
      <formula>UPPER($Y$59)="0"</formula>
    </cfRule>
  </conditionalFormatting>
  <conditionalFormatting sqref="Z60">
    <cfRule type="expression" dxfId="935" priority="4">
      <formula>UPPER($Z$59)="0"</formula>
    </cfRule>
  </conditionalFormatting>
  <conditionalFormatting sqref="AA60">
    <cfRule type="expression" dxfId="934" priority="3">
      <formula>UPPER($AA$59)="0"</formula>
    </cfRule>
  </conditionalFormatting>
  <conditionalFormatting sqref="AB60">
    <cfRule type="expression" dxfId="933" priority="2">
      <formula>UPPER($AB$59)="0"</formula>
    </cfRule>
  </conditionalFormatting>
  <conditionalFormatting sqref="AC60">
    <cfRule type="expression" dxfId="932" priority="1">
      <formula>UPPER($AC$59)="0"</formula>
    </cfRule>
  </conditionalFormatting>
  <dataValidations count="1">
    <dataValidation type="list" allowBlank="1" showInputMessage="1" showErrorMessage="1" promptTitle="Yes or No" prompt="Select:_x000a_1 if Yes_x000a_0 if No" sqref="O61:AC62 O34:AC34 O39:AC43 O48:AC49 O54:AC54 O59:AC59 O28:AC28" xr:uid="{00000000-0002-0000-0200-000000000000}">
      <formula1>"1,0"</formula1>
    </dataValidation>
  </dataValidations>
  <pageMargins left="0.39370078740157483" right="0.39370078740157483" top="0.39370078740157483" bottom="0.70866141732283461" header="0.31496062992125984" footer="0"/>
  <pageSetup paperSize="8" scale="41" fitToHeight="0" orientation="landscape" r:id="rId1"/>
  <headerFooter>
    <oddFooter>&amp;LNSQHS Standards Edition 2 Version 1.0 - Standard 5 Comprehensive Care
Page &amp;P of &amp;N&amp;CPrinted copies are uncontrolled&amp;R&amp;G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228"/>
  <sheetViews>
    <sheetView topLeftCell="A112" zoomScaleNormal="100" workbookViewId="0">
      <selection activeCell="C188" sqref="C188:N188"/>
    </sheetView>
  </sheetViews>
  <sheetFormatPr defaultColWidth="9.140625" defaultRowHeight="12.75" x14ac:dyDescent="0.2"/>
  <cols>
    <col min="1" max="1" width="2.7109375" style="225" customWidth="1"/>
    <col min="2" max="4" width="9.140625" style="225"/>
    <col min="5" max="13" width="9.140625" style="225" customWidth="1"/>
    <col min="14" max="14" width="10.7109375" style="225" customWidth="1"/>
    <col min="15" max="34" width="5.7109375" style="233" customWidth="1"/>
    <col min="35" max="35" width="2.7109375" style="234" customWidth="1"/>
    <col min="36" max="38" width="8.140625" style="233" bestFit="1" customWidth="1"/>
    <col min="39" max="39" width="11.42578125" style="233" bestFit="1" customWidth="1"/>
    <col min="40" max="16384" width="9.140625" style="225"/>
  </cols>
  <sheetData>
    <row r="1" spans="1:39" x14ac:dyDescent="0.2">
      <c r="A1" s="224"/>
      <c r="B1" s="224"/>
      <c r="C1" s="224"/>
      <c r="D1" s="224"/>
      <c r="E1" s="224"/>
      <c r="F1" s="224"/>
      <c r="G1" s="224"/>
      <c r="H1" s="224"/>
      <c r="I1" s="224"/>
      <c r="J1" s="224"/>
      <c r="K1" s="224"/>
      <c r="L1" s="224"/>
      <c r="M1" s="224"/>
      <c r="N1" s="224"/>
      <c r="O1" s="336"/>
      <c r="P1" s="336"/>
      <c r="Q1" s="336"/>
      <c r="R1" s="336"/>
      <c r="S1" s="336"/>
      <c r="T1" s="336"/>
      <c r="U1" s="336"/>
      <c r="V1" s="336"/>
      <c r="W1" s="336"/>
      <c r="X1" s="336"/>
      <c r="Y1" s="336"/>
      <c r="Z1" s="336"/>
      <c r="AA1" s="336"/>
      <c r="AB1" s="336"/>
      <c r="AC1" s="336"/>
      <c r="AD1" s="336"/>
      <c r="AE1" s="336"/>
      <c r="AF1" s="336"/>
      <c r="AG1" s="336"/>
      <c r="AH1" s="336"/>
      <c r="AI1" s="333"/>
      <c r="AJ1" s="336"/>
      <c r="AK1" s="336"/>
      <c r="AL1" s="336"/>
      <c r="AM1" s="336"/>
    </row>
    <row r="2" spans="1:39" x14ac:dyDescent="0.2">
      <c r="A2" s="224"/>
      <c r="B2" s="224"/>
      <c r="C2" s="224"/>
      <c r="D2" s="224"/>
      <c r="E2" s="224"/>
      <c r="F2" s="224"/>
      <c r="G2" s="224"/>
      <c r="H2" s="224"/>
      <c r="I2" s="224"/>
      <c r="J2" s="224"/>
      <c r="K2" s="224"/>
      <c r="L2" s="224"/>
      <c r="M2" s="224"/>
      <c r="N2" s="224"/>
      <c r="O2" s="336"/>
      <c r="P2" s="336"/>
      <c r="Q2" s="336"/>
      <c r="R2" s="336"/>
      <c r="S2" s="336"/>
      <c r="T2" s="336"/>
      <c r="U2" s="336"/>
      <c r="V2" s="336"/>
      <c r="W2" s="336"/>
      <c r="X2" s="336"/>
      <c r="Y2" s="336"/>
      <c r="Z2" s="336"/>
      <c r="AA2" s="336"/>
      <c r="AB2" s="336"/>
      <c r="AC2" s="336"/>
      <c r="AD2" s="336"/>
      <c r="AE2" s="336"/>
      <c r="AF2" s="336"/>
      <c r="AG2" s="336"/>
      <c r="AH2" s="336"/>
      <c r="AI2" s="333"/>
      <c r="AJ2" s="336"/>
      <c r="AK2" s="336"/>
      <c r="AL2" s="336"/>
      <c r="AM2" s="336"/>
    </row>
    <row r="3" spans="1:39" x14ac:dyDescent="0.2">
      <c r="A3" s="224"/>
      <c r="B3" s="224"/>
      <c r="C3" s="224"/>
      <c r="D3" s="224"/>
      <c r="E3" s="224"/>
      <c r="F3" s="224"/>
      <c r="G3" s="224"/>
      <c r="H3" s="224"/>
      <c r="I3" s="224"/>
      <c r="J3" s="224"/>
      <c r="K3" s="224"/>
      <c r="L3" s="224"/>
      <c r="M3" s="224"/>
      <c r="N3" s="224"/>
      <c r="O3" s="336"/>
      <c r="P3" s="336"/>
      <c r="Q3" s="336"/>
      <c r="R3" s="336"/>
      <c r="S3" s="336"/>
      <c r="T3" s="336"/>
      <c r="U3" s="336"/>
      <c r="V3" s="336"/>
      <c r="W3" s="336"/>
      <c r="X3" s="336"/>
      <c r="Y3" s="336"/>
      <c r="Z3" s="336"/>
      <c r="AA3" s="336"/>
      <c r="AB3" s="336"/>
      <c r="AC3" s="336"/>
      <c r="AD3" s="336"/>
      <c r="AE3" s="336"/>
      <c r="AF3" s="336"/>
      <c r="AG3" s="336"/>
      <c r="AH3" s="336"/>
      <c r="AI3" s="333"/>
      <c r="AJ3" s="336"/>
      <c r="AK3" s="336"/>
      <c r="AL3" s="336"/>
      <c r="AM3" s="336"/>
    </row>
    <row r="4" spans="1:39" x14ac:dyDescent="0.2">
      <c r="A4" s="224"/>
      <c r="B4" s="224"/>
      <c r="C4" s="224"/>
      <c r="D4" s="224"/>
      <c r="E4" s="224"/>
      <c r="F4" s="224"/>
      <c r="G4" s="224"/>
      <c r="H4" s="224"/>
      <c r="I4" s="224"/>
      <c r="J4" s="224"/>
      <c r="K4" s="224"/>
      <c r="L4" s="224"/>
      <c r="M4" s="224"/>
      <c r="N4" s="224"/>
      <c r="O4" s="336"/>
      <c r="P4" s="336"/>
      <c r="Q4" s="336"/>
      <c r="R4" s="336"/>
      <c r="S4" s="336"/>
      <c r="T4" s="336"/>
      <c r="U4" s="336"/>
      <c r="V4" s="336"/>
      <c r="W4" s="336"/>
      <c r="X4" s="336"/>
      <c r="Y4" s="336"/>
      <c r="Z4" s="336"/>
      <c r="AA4" s="336"/>
      <c r="AB4" s="336"/>
      <c r="AC4" s="336"/>
      <c r="AD4" s="336"/>
      <c r="AE4" s="336"/>
      <c r="AF4" s="336"/>
      <c r="AG4" s="336"/>
      <c r="AH4" s="336"/>
      <c r="AI4" s="333"/>
      <c r="AJ4" s="336"/>
      <c r="AK4" s="336"/>
      <c r="AL4" s="336"/>
      <c r="AM4" s="336"/>
    </row>
    <row r="5" spans="1:39" x14ac:dyDescent="0.2">
      <c r="A5" s="224"/>
      <c r="B5" s="224"/>
      <c r="C5" s="224"/>
      <c r="D5" s="224"/>
      <c r="E5" s="224"/>
      <c r="F5" s="224"/>
      <c r="G5" s="224"/>
      <c r="H5" s="224"/>
      <c r="I5" s="224"/>
      <c r="J5" s="224"/>
      <c r="K5" s="224"/>
      <c r="L5" s="224"/>
      <c r="M5" s="224"/>
      <c r="N5" s="224"/>
      <c r="O5" s="336"/>
      <c r="P5" s="336"/>
      <c r="Q5" s="336"/>
      <c r="R5" s="336"/>
      <c r="S5" s="336"/>
      <c r="T5" s="336"/>
      <c r="U5" s="336"/>
      <c r="V5" s="336"/>
      <c r="W5" s="336"/>
      <c r="X5" s="336"/>
      <c r="Y5" s="336"/>
      <c r="Z5" s="336"/>
      <c r="AA5" s="336"/>
      <c r="AB5" s="336"/>
      <c r="AC5" s="336"/>
      <c r="AD5" s="336"/>
      <c r="AE5" s="336"/>
      <c r="AF5" s="336"/>
      <c r="AG5" s="336"/>
      <c r="AH5" s="336"/>
      <c r="AI5" s="333"/>
      <c r="AJ5" s="336"/>
      <c r="AK5" s="336"/>
      <c r="AL5" s="336"/>
      <c r="AM5" s="336"/>
    </row>
    <row r="6" spans="1:39" x14ac:dyDescent="0.2">
      <c r="A6" s="224"/>
      <c r="B6" s="224"/>
      <c r="C6" s="224"/>
      <c r="D6" s="224"/>
      <c r="E6" s="224"/>
      <c r="F6" s="224"/>
      <c r="G6" s="224"/>
      <c r="H6" s="224"/>
      <c r="I6" s="224"/>
      <c r="J6" s="224"/>
      <c r="K6" s="224"/>
      <c r="L6" s="224"/>
      <c r="M6" s="224"/>
      <c r="N6" s="224"/>
      <c r="O6" s="336"/>
      <c r="P6" s="336"/>
      <c r="Q6" s="336"/>
      <c r="R6" s="336"/>
      <c r="S6" s="336"/>
      <c r="T6" s="336"/>
      <c r="U6" s="336"/>
      <c r="V6" s="336"/>
      <c r="W6" s="336"/>
      <c r="X6" s="336"/>
      <c r="Y6" s="336"/>
      <c r="Z6" s="336"/>
      <c r="AA6" s="336"/>
      <c r="AB6" s="336"/>
      <c r="AC6" s="336"/>
      <c r="AD6" s="336"/>
      <c r="AE6" s="336"/>
      <c r="AF6" s="336"/>
      <c r="AG6" s="336"/>
      <c r="AH6" s="336"/>
      <c r="AI6" s="333"/>
      <c r="AJ6" s="336"/>
      <c r="AK6" s="336"/>
      <c r="AL6" s="336"/>
      <c r="AM6" s="336"/>
    </row>
    <row r="7" spans="1:39" x14ac:dyDescent="0.2">
      <c r="A7" s="224"/>
      <c r="B7" s="224"/>
      <c r="C7" s="224"/>
      <c r="D7" s="224"/>
      <c r="E7" s="224"/>
      <c r="F7" s="224"/>
      <c r="G7" s="224"/>
      <c r="H7" s="224"/>
      <c r="I7" s="224"/>
      <c r="J7" s="224"/>
      <c r="K7" s="224"/>
      <c r="L7" s="224"/>
      <c r="M7" s="224"/>
      <c r="N7" s="224"/>
      <c r="O7" s="336"/>
      <c r="P7" s="336"/>
      <c r="Q7" s="336"/>
      <c r="R7" s="336"/>
      <c r="S7" s="336"/>
      <c r="T7" s="336"/>
      <c r="U7" s="336"/>
      <c r="V7" s="336"/>
      <c r="W7" s="336"/>
      <c r="X7" s="336"/>
      <c r="Y7" s="336"/>
      <c r="Z7" s="336"/>
      <c r="AA7" s="336"/>
      <c r="AB7" s="336"/>
      <c r="AC7" s="336"/>
      <c r="AD7" s="336"/>
      <c r="AE7" s="336"/>
      <c r="AF7" s="336"/>
      <c r="AG7" s="336"/>
      <c r="AH7" s="336"/>
      <c r="AI7" s="333"/>
      <c r="AJ7" s="336"/>
      <c r="AK7" s="336"/>
      <c r="AL7" s="336"/>
      <c r="AM7" s="336"/>
    </row>
    <row r="8" spans="1:39" x14ac:dyDescent="0.2">
      <c r="A8" s="224"/>
      <c r="B8" s="224"/>
      <c r="C8" s="224"/>
      <c r="D8" s="224"/>
      <c r="E8" s="224"/>
      <c r="F8" s="224"/>
      <c r="G8" s="224"/>
      <c r="H8" s="224"/>
      <c r="I8" s="224"/>
      <c r="J8" s="224"/>
      <c r="K8" s="224"/>
      <c r="L8" s="224"/>
      <c r="M8" s="224"/>
      <c r="N8" s="224"/>
      <c r="O8" s="336"/>
      <c r="P8" s="336"/>
      <c r="Q8" s="336"/>
      <c r="R8" s="336"/>
      <c r="S8" s="336"/>
      <c r="T8" s="336"/>
      <c r="U8" s="336"/>
      <c r="V8" s="336"/>
      <c r="W8" s="336"/>
      <c r="X8" s="336"/>
      <c r="Y8" s="336"/>
      <c r="Z8" s="336"/>
      <c r="AA8" s="336"/>
      <c r="AB8" s="336"/>
      <c r="AC8" s="336"/>
      <c r="AD8" s="336"/>
      <c r="AE8" s="336"/>
      <c r="AF8" s="336"/>
      <c r="AG8" s="336"/>
      <c r="AH8" s="336"/>
      <c r="AI8" s="333"/>
      <c r="AJ8" s="336"/>
      <c r="AK8" s="336"/>
      <c r="AL8" s="336"/>
      <c r="AM8" s="336"/>
    </row>
    <row r="9" spans="1:39" x14ac:dyDescent="0.2">
      <c r="A9" s="224"/>
      <c r="B9" s="224"/>
      <c r="C9" s="224"/>
      <c r="D9" s="224"/>
      <c r="E9" s="224"/>
      <c r="F9" s="224"/>
      <c r="G9" s="224"/>
      <c r="H9" s="224"/>
      <c r="I9" s="224"/>
      <c r="J9" s="224"/>
      <c r="K9" s="224"/>
      <c r="L9" s="224"/>
      <c r="M9" s="224"/>
      <c r="N9" s="224"/>
      <c r="O9" s="336"/>
      <c r="P9" s="336"/>
      <c r="Q9" s="336"/>
      <c r="R9" s="336"/>
      <c r="S9" s="336"/>
      <c r="T9" s="336"/>
      <c r="U9" s="336"/>
      <c r="V9" s="336"/>
      <c r="W9" s="336"/>
      <c r="X9" s="336"/>
      <c r="Y9" s="336"/>
      <c r="Z9" s="336"/>
      <c r="AA9" s="336"/>
      <c r="AB9" s="336"/>
      <c r="AC9" s="336"/>
      <c r="AD9" s="336"/>
      <c r="AE9" s="336"/>
      <c r="AF9" s="336"/>
      <c r="AG9" s="336"/>
      <c r="AH9" s="336"/>
      <c r="AI9" s="333"/>
      <c r="AJ9" s="336"/>
      <c r="AK9" s="336"/>
      <c r="AL9" s="336"/>
      <c r="AM9" s="336"/>
    </row>
    <row r="10" spans="1:39" s="228" customFormat="1" x14ac:dyDescent="0.25">
      <c r="A10" s="227"/>
      <c r="B10" s="226"/>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row>
    <row r="11" spans="1:39" s="228" customFormat="1" ht="14.25" x14ac:dyDescent="0.25">
      <c r="A11" s="227"/>
      <c r="B11" s="229"/>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row>
    <row r="12" spans="1:39" s="228" customFormat="1" ht="25.5" x14ac:dyDescent="0.25">
      <c r="A12" s="227"/>
      <c r="B12" s="230"/>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228" customFormat="1" ht="15" x14ac:dyDescent="0.25">
      <c r="A13" s="227"/>
      <c r="B13" s="231"/>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row>
    <row r="14" spans="1:39" s="228" customFormat="1" ht="14.25" x14ac:dyDescent="0.25">
      <c r="A14" s="227"/>
      <c r="B14" s="229"/>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row>
    <row r="15" spans="1:39" s="228" customFormat="1" ht="14.25" x14ac:dyDescent="0.25">
      <c r="A15" s="227"/>
      <c r="B15" s="229"/>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row>
    <row r="16" spans="1:39" s="228" customFormat="1" ht="15.75" thickBot="1" x14ac:dyDescent="0.3">
      <c r="A16" s="227"/>
      <c r="B16" s="232"/>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row>
    <row r="17" spans="1:39" x14ac:dyDescent="0.2">
      <c r="A17" s="224"/>
      <c r="B17" s="1034" t="s">
        <v>0</v>
      </c>
      <c r="C17" s="1035"/>
      <c r="D17" s="1035"/>
      <c r="E17" s="1035"/>
      <c r="F17" s="1035"/>
      <c r="G17" s="1036"/>
      <c r="H17" s="1037" t="s">
        <v>1</v>
      </c>
      <c r="I17" s="1038"/>
      <c r="J17" s="1038"/>
      <c r="K17" s="1038"/>
      <c r="L17" s="1037" t="s">
        <v>2</v>
      </c>
      <c r="M17" s="1038"/>
      <c r="N17" s="1039"/>
      <c r="O17" s="336"/>
      <c r="P17" s="336"/>
      <c r="Q17" s="336"/>
      <c r="R17" s="336"/>
      <c r="S17" s="336"/>
      <c r="T17" s="336"/>
      <c r="U17" s="336"/>
      <c r="V17" s="336"/>
      <c r="W17" s="336"/>
      <c r="X17" s="336"/>
      <c r="Y17" s="336"/>
      <c r="Z17" s="336"/>
      <c r="AA17" s="336"/>
      <c r="AB17" s="336"/>
      <c r="AC17" s="336"/>
      <c r="AD17" s="224"/>
      <c r="AE17" s="336"/>
      <c r="AF17" s="336"/>
      <c r="AG17" s="336"/>
      <c r="AH17" s="336"/>
      <c r="AI17" s="224"/>
      <c r="AJ17" s="224"/>
      <c r="AK17" s="224"/>
      <c r="AL17" s="224"/>
      <c r="AM17" s="224"/>
    </row>
    <row r="18" spans="1:39" ht="13.5" thickBot="1" x14ac:dyDescent="0.25">
      <c r="A18" s="224"/>
      <c r="B18" s="1040"/>
      <c r="C18" s="1041"/>
      <c r="D18" s="1041"/>
      <c r="E18" s="1041"/>
      <c r="F18" s="1041"/>
      <c r="G18" s="1042"/>
      <c r="H18" s="1043"/>
      <c r="I18" s="1044"/>
      <c r="J18" s="1044"/>
      <c r="K18" s="1044"/>
      <c r="L18" s="1043"/>
      <c r="M18" s="1044"/>
      <c r="N18" s="1045"/>
      <c r="O18" s="336"/>
      <c r="P18" s="336"/>
      <c r="Q18" s="336"/>
      <c r="R18" s="336"/>
      <c r="S18" s="336"/>
      <c r="T18" s="336"/>
      <c r="U18" s="336"/>
      <c r="V18" s="336"/>
      <c r="W18" s="336"/>
      <c r="X18" s="336"/>
      <c r="Y18" s="336"/>
      <c r="Z18" s="336"/>
      <c r="AA18" s="336"/>
      <c r="AB18" s="336"/>
      <c r="AC18" s="336"/>
      <c r="AD18" s="224"/>
      <c r="AE18" s="336"/>
      <c r="AF18" s="336"/>
      <c r="AG18" s="336"/>
      <c r="AH18" s="336"/>
      <c r="AI18" s="224"/>
      <c r="AJ18" s="224"/>
      <c r="AK18" s="224"/>
      <c r="AL18" s="224"/>
      <c r="AM18" s="224"/>
    </row>
    <row r="19" spans="1:39" x14ac:dyDescent="0.2">
      <c r="A19" s="224"/>
      <c r="B19" s="1046" t="s">
        <v>10</v>
      </c>
      <c r="C19" s="1047"/>
      <c r="D19" s="1047"/>
      <c r="E19" s="1047"/>
      <c r="F19" s="1047"/>
      <c r="G19" s="1047"/>
      <c r="H19" s="1047"/>
      <c r="I19" s="1047"/>
      <c r="J19" s="1047"/>
      <c r="K19" s="1047"/>
      <c r="L19" s="1047"/>
      <c r="M19" s="1047"/>
      <c r="N19" s="1048"/>
      <c r="O19" s="336"/>
      <c r="P19" s="336"/>
      <c r="Q19" s="336"/>
      <c r="R19" s="336"/>
      <c r="S19" s="336"/>
      <c r="T19" s="336"/>
      <c r="U19" s="336"/>
      <c r="V19" s="336"/>
      <c r="W19" s="336"/>
      <c r="X19" s="336"/>
      <c r="Y19" s="336"/>
      <c r="Z19" s="336"/>
      <c r="AA19" s="336"/>
      <c r="AB19" s="336"/>
      <c r="AC19" s="336"/>
      <c r="AD19" s="224"/>
      <c r="AE19" s="336"/>
      <c r="AF19" s="336"/>
      <c r="AG19" s="336"/>
      <c r="AH19" s="336"/>
      <c r="AI19" s="224"/>
      <c r="AJ19" s="224"/>
      <c r="AK19" s="224"/>
      <c r="AL19" s="224"/>
      <c r="AM19" s="224"/>
    </row>
    <row r="20" spans="1:39" ht="13.5" thickBot="1" x14ac:dyDescent="0.25">
      <c r="A20" s="224"/>
      <c r="B20" s="1049"/>
      <c r="C20" s="1050"/>
      <c r="D20" s="1050"/>
      <c r="E20" s="1050"/>
      <c r="F20" s="1050"/>
      <c r="G20" s="1050"/>
      <c r="H20" s="1050"/>
      <c r="I20" s="1050"/>
      <c r="J20" s="1050"/>
      <c r="K20" s="1050"/>
      <c r="L20" s="1050"/>
      <c r="M20" s="1050"/>
      <c r="N20" s="1051"/>
      <c r="O20" s="336"/>
      <c r="P20" s="336"/>
      <c r="Q20" s="336"/>
      <c r="R20" s="336"/>
      <c r="S20" s="336"/>
      <c r="T20" s="336"/>
      <c r="U20" s="336"/>
      <c r="V20" s="336"/>
      <c r="W20" s="336"/>
      <c r="X20" s="336"/>
      <c r="Y20" s="336"/>
      <c r="Z20" s="336"/>
      <c r="AA20" s="336"/>
      <c r="AB20" s="336"/>
      <c r="AC20" s="336"/>
      <c r="AD20" s="224"/>
      <c r="AE20" s="336"/>
      <c r="AF20" s="336"/>
      <c r="AG20" s="336"/>
      <c r="AH20" s="336"/>
      <c r="AI20" s="224"/>
      <c r="AJ20" s="224"/>
      <c r="AK20" s="224"/>
      <c r="AL20" s="224"/>
      <c r="AM20" s="224"/>
    </row>
    <row r="21" spans="1:39" s="228" customFormat="1" ht="13.5" thickBot="1" x14ac:dyDescent="0.3">
      <c r="A21" s="227"/>
      <c r="B21" s="226"/>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row>
    <row r="22" spans="1:39" ht="13.5" thickBot="1" x14ac:dyDescent="0.25">
      <c r="A22" s="224"/>
      <c r="B22" s="1058" t="s">
        <v>17</v>
      </c>
      <c r="C22" s="1059"/>
      <c r="D22" s="1059"/>
      <c r="E22" s="1059"/>
      <c r="F22" s="1059"/>
      <c r="G22" s="1059"/>
      <c r="H22" s="1059"/>
      <c r="I22" s="1059"/>
      <c r="J22" s="1059"/>
      <c r="K22" s="1059"/>
      <c r="L22" s="1059"/>
      <c r="M22" s="1059"/>
      <c r="N22" s="1060"/>
      <c r="O22" s="337"/>
      <c r="P22" s="336"/>
      <c r="Q22" s="336"/>
      <c r="R22" s="336"/>
      <c r="S22" s="336"/>
      <c r="T22" s="336"/>
      <c r="U22" s="336"/>
      <c r="V22" s="336"/>
      <c r="W22" s="336"/>
      <c r="X22" s="336"/>
      <c r="Y22" s="336"/>
      <c r="Z22" s="336"/>
      <c r="AA22" s="336"/>
      <c r="AB22" s="336"/>
      <c r="AC22" s="336"/>
      <c r="AD22" s="336"/>
      <c r="AE22" s="336"/>
      <c r="AF22" s="336"/>
      <c r="AG22" s="336"/>
      <c r="AH22" s="336"/>
      <c r="AI22" s="333"/>
      <c r="AJ22" s="336"/>
      <c r="AK22" s="336"/>
      <c r="AL22" s="336"/>
      <c r="AM22" s="336"/>
    </row>
    <row r="23" spans="1:39" ht="13.5" thickBot="1" x14ac:dyDescent="0.25">
      <c r="A23" s="224"/>
      <c r="B23" s="1061" t="s">
        <v>55</v>
      </c>
      <c r="C23" s="1062"/>
      <c r="D23" s="1062"/>
      <c r="E23" s="1062"/>
      <c r="F23" s="1062"/>
      <c r="G23" s="1062"/>
      <c r="H23" s="1062"/>
      <c r="I23" s="1062"/>
      <c r="J23" s="1062"/>
      <c r="K23" s="1062"/>
      <c r="L23" s="1062"/>
      <c r="M23" s="1062"/>
      <c r="N23" s="1063"/>
      <c r="O23" s="335"/>
      <c r="P23" s="336"/>
      <c r="Q23" s="336"/>
      <c r="R23" s="336"/>
      <c r="S23" s="336"/>
      <c r="T23" s="336"/>
      <c r="U23" s="336"/>
      <c r="V23" s="336"/>
      <c r="W23" s="336"/>
      <c r="X23" s="336"/>
      <c r="Y23" s="336"/>
      <c r="Z23" s="336"/>
      <c r="AA23" s="336"/>
      <c r="AB23" s="336"/>
      <c r="AC23" s="336"/>
      <c r="AD23" s="336"/>
      <c r="AE23" s="336"/>
      <c r="AF23" s="336"/>
      <c r="AG23" s="336"/>
      <c r="AH23" s="336"/>
      <c r="AI23" s="333"/>
      <c r="AJ23" s="336"/>
      <c r="AK23" s="336"/>
      <c r="AL23" s="336"/>
      <c r="AM23" s="336"/>
    </row>
    <row r="24" spans="1:39" s="236" customFormat="1" ht="13.5" thickBot="1" x14ac:dyDescent="0.25">
      <c r="A24" s="224"/>
      <c r="B24" s="235"/>
      <c r="C24" s="235"/>
      <c r="D24" s="235"/>
      <c r="E24" s="235"/>
      <c r="F24" s="235"/>
      <c r="G24" s="235"/>
      <c r="H24" s="235"/>
      <c r="I24" s="235"/>
      <c r="J24" s="235"/>
      <c r="K24" s="235"/>
      <c r="L24" s="235"/>
      <c r="M24" s="235"/>
      <c r="N24" s="235"/>
      <c r="O24" s="335"/>
      <c r="P24" s="336"/>
      <c r="Q24" s="336"/>
      <c r="R24" s="336"/>
      <c r="S24" s="336"/>
      <c r="T24" s="336"/>
      <c r="U24" s="336"/>
      <c r="V24" s="336"/>
      <c r="W24" s="336"/>
      <c r="X24" s="336"/>
      <c r="Y24" s="336"/>
      <c r="Z24" s="336"/>
      <c r="AA24" s="336"/>
      <c r="AB24" s="336"/>
      <c r="AC24" s="336"/>
      <c r="AD24" s="336"/>
      <c r="AE24" s="336"/>
      <c r="AF24" s="336"/>
      <c r="AG24" s="336"/>
      <c r="AH24" s="336"/>
      <c r="AI24" s="333"/>
      <c r="AJ24" s="336"/>
      <c r="AK24" s="336"/>
      <c r="AL24" s="336"/>
      <c r="AM24" s="336"/>
    </row>
    <row r="25" spans="1:39" s="236" customFormat="1" ht="38.25" customHeight="1" thickBot="1" x14ac:dyDescent="0.25">
      <c r="A25" s="224"/>
      <c r="B25" s="237" t="s">
        <v>64</v>
      </c>
      <c r="C25" s="1064" t="s">
        <v>489</v>
      </c>
      <c r="D25" s="1064"/>
      <c r="E25" s="1064"/>
      <c r="F25" s="1064"/>
      <c r="G25" s="1064"/>
      <c r="H25" s="1064"/>
      <c r="I25" s="1064"/>
      <c r="J25" s="1064"/>
      <c r="K25" s="1064"/>
      <c r="L25" s="1064"/>
      <c r="M25" s="1064"/>
      <c r="N25" s="1065"/>
      <c r="O25" s="337"/>
      <c r="P25" s="336"/>
      <c r="Q25" s="336"/>
      <c r="R25" s="336"/>
      <c r="S25" s="336"/>
      <c r="T25" s="336"/>
      <c r="U25" s="336"/>
      <c r="V25" s="336"/>
      <c r="W25" s="336"/>
      <c r="X25" s="336"/>
      <c r="Y25" s="336"/>
      <c r="Z25" s="336"/>
      <c r="AA25" s="336"/>
      <c r="AB25" s="336"/>
      <c r="AC25" s="336"/>
      <c r="AD25" s="336"/>
      <c r="AE25" s="336"/>
      <c r="AF25" s="336"/>
      <c r="AG25" s="336"/>
      <c r="AH25" s="336"/>
      <c r="AI25" s="333"/>
      <c r="AJ25" s="336"/>
      <c r="AK25" s="336"/>
      <c r="AL25" s="336"/>
      <c r="AM25" s="336"/>
    </row>
    <row r="26" spans="1:39" x14ac:dyDescent="0.2">
      <c r="A26" s="224"/>
      <c r="B26" s="224"/>
      <c r="C26" s="224"/>
      <c r="D26" s="224"/>
      <c r="E26" s="224"/>
      <c r="F26" s="224"/>
      <c r="G26" s="224"/>
      <c r="H26" s="224"/>
      <c r="I26" s="224"/>
      <c r="J26" s="224"/>
      <c r="K26" s="224"/>
      <c r="L26" s="224"/>
      <c r="M26" s="224"/>
      <c r="N26" s="224"/>
      <c r="O26" s="336"/>
      <c r="P26" s="336"/>
      <c r="Q26" s="336"/>
      <c r="R26" s="336"/>
      <c r="S26" s="336"/>
      <c r="T26" s="336"/>
      <c r="U26" s="336"/>
      <c r="V26" s="336"/>
      <c r="W26" s="336"/>
      <c r="X26" s="336"/>
      <c r="Y26" s="336"/>
      <c r="Z26" s="336"/>
      <c r="AA26" s="336"/>
      <c r="AB26" s="336"/>
      <c r="AC26" s="336"/>
      <c r="AD26" s="336"/>
      <c r="AE26" s="336"/>
      <c r="AF26" s="336"/>
      <c r="AG26" s="336"/>
      <c r="AH26" s="336"/>
      <c r="AI26" s="333"/>
      <c r="AJ26" s="336"/>
      <c r="AK26" s="336"/>
      <c r="AL26" s="336"/>
      <c r="AM26" s="336"/>
    </row>
    <row r="27" spans="1:39" ht="15" customHeight="1" thickBot="1" x14ac:dyDescent="0.25">
      <c r="A27" s="224"/>
      <c r="B27" s="238"/>
      <c r="C27" s="238"/>
      <c r="D27" s="238"/>
      <c r="E27" s="238"/>
      <c r="F27" s="238"/>
      <c r="G27" s="238"/>
      <c r="H27" s="238"/>
      <c r="I27" s="238"/>
      <c r="J27" s="238"/>
      <c r="K27" s="238"/>
      <c r="L27" s="238"/>
      <c r="M27" s="239"/>
      <c r="N27" s="240" t="s">
        <v>30</v>
      </c>
      <c r="O27" s="337"/>
      <c r="P27" s="336"/>
      <c r="Q27" s="336"/>
      <c r="R27" s="336"/>
      <c r="S27" s="336"/>
      <c r="T27" s="336"/>
      <c r="U27" s="336"/>
      <c r="V27" s="336"/>
      <c r="W27" s="336"/>
      <c r="X27" s="336"/>
      <c r="Y27" s="336"/>
      <c r="Z27" s="336"/>
      <c r="AA27" s="336"/>
      <c r="AB27" s="336"/>
      <c r="AC27" s="336"/>
      <c r="AD27" s="336"/>
      <c r="AE27" s="336"/>
      <c r="AF27" s="336"/>
      <c r="AG27" s="336"/>
      <c r="AH27" s="336"/>
      <c r="AI27" s="333"/>
      <c r="AJ27" s="336"/>
      <c r="AK27" s="336"/>
      <c r="AL27" s="336"/>
      <c r="AM27" s="336"/>
    </row>
    <row r="28" spans="1:39" ht="39" thickBot="1" x14ac:dyDescent="0.25">
      <c r="A28" s="224"/>
      <c r="B28" s="1146"/>
      <c r="C28" s="1147"/>
      <c r="D28" s="1147"/>
      <c r="E28" s="1147"/>
      <c r="F28" s="1147"/>
      <c r="G28" s="1147"/>
      <c r="H28" s="1147"/>
      <c r="I28" s="1147"/>
      <c r="J28" s="1147"/>
      <c r="K28" s="1147"/>
      <c r="L28" s="1147"/>
      <c r="M28" s="1147"/>
      <c r="N28" s="1148"/>
      <c r="O28" s="241" t="s">
        <v>29</v>
      </c>
      <c r="P28" s="241" t="s">
        <v>31</v>
      </c>
      <c r="Q28" s="241" t="s">
        <v>32</v>
      </c>
      <c r="R28" s="241" t="s">
        <v>33</v>
      </c>
      <c r="S28" s="241" t="s">
        <v>34</v>
      </c>
      <c r="T28" s="241" t="s">
        <v>35</v>
      </c>
      <c r="U28" s="241" t="s">
        <v>36</v>
      </c>
      <c r="V28" s="241" t="s">
        <v>37</v>
      </c>
      <c r="W28" s="241" t="s">
        <v>38</v>
      </c>
      <c r="X28" s="241" t="s">
        <v>39</v>
      </c>
      <c r="Y28" s="241" t="s">
        <v>40</v>
      </c>
      <c r="Z28" s="241" t="s">
        <v>41</v>
      </c>
      <c r="AA28" s="241" t="s">
        <v>42</v>
      </c>
      <c r="AB28" s="241" t="s">
        <v>43</v>
      </c>
      <c r="AC28" s="241" t="s">
        <v>44</v>
      </c>
      <c r="AD28" s="241" t="s">
        <v>45</v>
      </c>
      <c r="AE28" s="241" t="s">
        <v>46</v>
      </c>
      <c r="AF28" s="241" t="s">
        <v>47</v>
      </c>
      <c r="AG28" s="241" t="s">
        <v>48</v>
      </c>
      <c r="AH28" s="242" t="s">
        <v>49</v>
      </c>
      <c r="AI28" s="333"/>
      <c r="AJ28" s="243" t="s">
        <v>58</v>
      </c>
      <c r="AK28" s="244" t="s">
        <v>59</v>
      </c>
      <c r="AL28" s="244" t="s">
        <v>60</v>
      </c>
      <c r="AM28" s="245" t="s">
        <v>21</v>
      </c>
    </row>
    <row r="29" spans="1:39" ht="12.75" customHeight="1" thickBot="1" x14ac:dyDescent="0.25">
      <c r="A29" s="224"/>
      <c r="B29" s="377"/>
      <c r="C29" s="378"/>
      <c r="D29" s="378"/>
      <c r="E29" s="378"/>
      <c r="F29" s="378"/>
      <c r="G29" s="378"/>
      <c r="H29" s="378"/>
      <c r="I29" s="378"/>
      <c r="J29" s="378"/>
      <c r="K29" s="378"/>
      <c r="L29" s="378"/>
      <c r="M29" s="378"/>
      <c r="N29" s="379" t="s">
        <v>57</v>
      </c>
      <c r="O29" s="299"/>
      <c r="P29" s="299"/>
      <c r="Q29" s="299"/>
      <c r="R29" s="299"/>
      <c r="S29" s="299"/>
      <c r="T29" s="299"/>
      <c r="U29" s="299"/>
      <c r="V29" s="299"/>
      <c r="W29" s="299"/>
      <c r="X29" s="299"/>
      <c r="Y29" s="299"/>
      <c r="Z29" s="299"/>
      <c r="AA29" s="299"/>
      <c r="AB29" s="299"/>
      <c r="AC29" s="299"/>
      <c r="AD29" s="299"/>
      <c r="AE29" s="299"/>
      <c r="AF29" s="299"/>
      <c r="AG29" s="299"/>
      <c r="AH29" s="380"/>
      <c r="AI29" s="333"/>
      <c r="AJ29" s="1132"/>
      <c r="AK29" s="1133"/>
      <c r="AL29" s="1133"/>
      <c r="AM29" s="1134"/>
    </row>
    <row r="30" spans="1:39" ht="13.5" thickBot="1" x14ac:dyDescent="0.25">
      <c r="A30" s="224"/>
      <c r="B30" s="1084" t="s">
        <v>190</v>
      </c>
      <c r="C30" s="1085"/>
      <c r="D30" s="1085"/>
      <c r="E30" s="1085"/>
      <c r="F30" s="1085"/>
      <c r="G30" s="1085"/>
      <c r="H30" s="1085"/>
      <c r="I30" s="1085"/>
      <c r="J30" s="1085"/>
      <c r="K30" s="1085"/>
      <c r="L30" s="1085"/>
      <c r="M30" s="1085"/>
      <c r="N30" s="1085"/>
      <c r="O30" s="283"/>
      <c r="P30" s="283"/>
      <c r="Q30" s="283"/>
      <c r="R30" s="283"/>
      <c r="S30" s="283"/>
      <c r="T30" s="283"/>
      <c r="U30" s="283"/>
      <c r="V30" s="283"/>
      <c r="W30" s="283"/>
      <c r="X30" s="283"/>
      <c r="Y30" s="283"/>
      <c r="Z30" s="283"/>
      <c r="AA30" s="283"/>
      <c r="AB30" s="283"/>
      <c r="AC30" s="283"/>
      <c r="AD30" s="283"/>
      <c r="AE30" s="283"/>
      <c r="AF30" s="283"/>
      <c r="AG30" s="283"/>
      <c r="AH30" s="284"/>
      <c r="AI30" s="333"/>
      <c r="AJ30" s="1009"/>
      <c r="AK30" s="1010"/>
      <c r="AL30" s="1010"/>
      <c r="AM30" s="1011"/>
    </row>
    <row r="31" spans="1:39" ht="12.75" customHeight="1" thickBot="1" x14ac:dyDescent="0.25">
      <c r="A31" s="224"/>
      <c r="B31" s="1086" t="s">
        <v>18</v>
      </c>
      <c r="C31" s="1087"/>
      <c r="D31" s="1087"/>
      <c r="E31" s="1087"/>
      <c r="F31" s="1087"/>
      <c r="G31" s="1087"/>
      <c r="H31" s="1087"/>
      <c r="I31" s="1087"/>
      <c r="J31" s="1087"/>
      <c r="K31" s="1087"/>
      <c r="L31" s="1087"/>
      <c r="M31" s="1087"/>
      <c r="N31" s="1087"/>
      <c r="O31" s="248"/>
      <c r="P31" s="248"/>
      <c r="Q31" s="248"/>
      <c r="R31" s="248"/>
      <c r="S31" s="248"/>
      <c r="T31" s="248"/>
      <c r="U31" s="248"/>
      <c r="V31" s="248"/>
      <c r="W31" s="248"/>
      <c r="X31" s="248"/>
      <c r="Y31" s="248"/>
      <c r="Z31" s="248"/>
      <c r="AA31" s="248"/>
      <c r="AB31" s="248"/>
      <c r="AC31" s="248"/>
      <c r="AD31" s="248"/>
      <c r="AE31" s="248"/>
      <c r="AF31" s="248"/>
      <c r="AG31" s="248"/>
      <c r="AH31" s="249"/>
      <c r="AI31" s="333"/>
      <c r="AJ31" s="1018"/>
      <c r="AK31" s="1019"/>
      <c r="AL31" s="1019"/>
      <c r="AM31" s="1020"/>
    </row>
    <row r="32" spans="1:39" x14ac:dyDescent="0.2">
      <c r="A32" s="224"/>
      <c r="B32" s="250">
        <v>1</v>
      </c>
      <c r="C32" s="726" t="s">
        <v>802</v>
      </c>
      <c r="D32" s="1069"/>
      <c r="E32" s="1069"/>
      <c r="F32" s="1069"/>
      <c r="G32" s="1069"/>
      <c r="H32" s="1069"/>
      <c r="I32" s="1069"/>
      <c r="J32" s="1069"/>
      <c r="K32" s="1069"/>
      <c r="L32" s="1069"/>
      <c r="M32" s="1069"/>
      <c r="N32" s="1069"/>
      <c r="O32" s="271"/>
      <c r="P32" s="271"/>
      <c r="Q32" s="271"/>
      <c r="R32" s="271"/>
      <c r="S32" s="271"/>
      <c r="T32" s="271"/>
      <c r="U32" s="271"/>
      <c r="V32" s="271"/>
      <c r="W32" s="271"/>
      <c r="X32" s="271"/>
      <c r="Y32" s="271"/>
      <c r="Z32" s="271"/>
      <c r="AA32" s="271"/>
      <c r="AB32" s="271"/>
      <c r="AC32" s="271"/>
      <c r="AD32" s="271"/>
      <c r="AE32" s="271"/>
      <c r="AF32" s="271"/>
      <c r="AG32" s="271"/>
      <c r="AH32" s="272"/>
      <c r="AI32" s="333"/>
      <c r="AJ32" s="286">
        <f>COUNTIF(O32:AH32,"1")</f>
        <v>0</v>
      </c>
      <c r="AK32" s="287">
        <f>COUNTIF(O32:AH32,"0")</f>
        <v>0</v>
      </c>
      <c r="AL32" s="271">
        <f t="shared" ref="AL32:AL48" si="0">SUM(AJ32:AK32)</f>
        <v>0</v>
      </c>
      <c r="AM32" s="288" t="str">
        <f t="shared" ref="AM32:AM48" si="1">IF(AL32=0," ",SUM(AJ32/AL32))</f>
        <v xml:space="preserve"> </v>
      </c>
    </row>
    <row r="33" spans="1:39" x14ac:dyDescent="0.2">
      <c r="A33" s="224"/>
      <c r="B33" s="351">
        <v>1.1000000000000001</v>
      </c>
      <c r="C33" s="902" t="s">
        <v>1126</v>
      </c>
      <c r="D33" s="1053"/>
      <c r="E33" s="1053"/>
      <c r="F33" s="1053"/>
      <c r="G33" s="1053"/>
      <c r="H33" s="1053"/>
      <c r="I33" s="1053"/>
      <c r="J33" s="1053"/>
      <c r="K33" s="1053"/>
      <c r="L33" s="1053"/>
      <c r="M33" s="1053"/>
      <c r="N33" s="1053"/>
      <c r="O33" s="366"/>
      <c r="P33" s="366"/>
      <c r="Q33" s="366"/>
      <c r="R33" s="366"/>
      <c r="S33" s="366"/>
      <c r="T33" s="366"/>
      <c r="U33" s="366"/>
      <c r="V33" s="366"/>
      <c r="W33" s="366"/>
      <c r="X33" s="366"/>
      <c r="Y33" s="366"/>
      <c r="Z33" s="366"/>
      <c r="AA33" s="366"/>
      <c r="AB33" s="366"/>
      <c r="AC33" s="366"/>
      <c r="AD33" s="366"/>
      <c r="AE33" s="366"/>
      <c r="AF33" s="366"/>
      <c r="AG33" s="366"/>
      <c r="AH33" s="257"/>
      <c r="AI33" s="333"/>
      <c r="AJ33" s="289"/>
      <c r="AK33" s="290"/>
      <c r="AL33" s="259">
        <f>COUNT(O33:AH33)</f>
        <v>0</v>
      </c>
      <c r="AM33" s="291"/>
    </row>
    <row r="34" spans="1:39" x14ac:dyDescent="0.2">
      <c r="A34" s="224"/>
      <c r="B34" s="921">
        <v>1.2</v>
      </c>
      <c r="C34" s="1078" t="s">
        <v>916</v>
      </c>
      <c r="D34" s="1079"/>
      <c r="E34" s="1079"/>
      <c r="F34" s="1079"/>
      <c r="G34" s="1079"/>
      <c r="H34" s="1079"/>
      <c r="I34" s="1079"/>
      <c r="J34" s="1079"/>
      <c r="K34" s="1079"/>
      <c r="L34" s="1079"/>
      <c r="M34" s="1079"/>
      <c r="N34" s="1079"/>
      <c r="O34" s="908"/>
      <c r="P34" s="908"/>
      <c r="Q34" s="908"/>
      <c r="R34" s="908"/>
      <c r="S34" s="908"/>
      <c r="T34" s="908"/>
      <c r="U34" s="908"/>
      <c r="V34" s="908"/>
      <c r="W34" s="908"/>
      <c r="X34" s="908"/>
      <c r="Y34" s="908"/>
      <c r="Z34" s="908"/>
      <c r="AA34" s="908"/>
      <c r="AB34" s="908"/>
      <c r="AC34" s="908"/>
      <c r="AD34" s="908"/>
      <c r="AE34" s="908"/>
      <c r="AF34" s="908"/>
      <c r="AG34" s="908"/>
      <c r="AH34" s="906"/>
      <c r="AI34" s="333"/>
      <c r="AJ34" s="994"/>
      <c r="AK34" s="1028"/>
      <c r="AL34" s="940">
        <f>COUNT(O34:AH34)</f>
        <v>0</v>
      </c>
      <c r="AM34" s="919"/>
    </row>
    <row r="35" spans="1:39" ht="13.5" thickBot="1" x14ac:dyDescent="0.25">
      <c r="A35" s="224"/>
      <c r="B35" s="1054"/>
      <c r="C35" s="1055" t="s">
        <v>927</v>
      </c>
      <c r="D35" s="1056"/>
      <c r="E35" s="1056"/>
      <c r="F35" s="1056"/>
      <c r="G35" s="1056"/>
      <c r="H35" s="1056"/>
      <c r="I35" s="1056"/>
      <c r="J35" s="1056"/>
      <c r="K35" s="1056"/>
      <c r="L35" s="1056"/>
      <c r="M35" s="1056"/>
      <c r="N35" s="1057"/>
      <c r="O35" s="926"/>
      <c r="P35" s="926"/>
      <c r="Q35" s="926"/>
      <c r="R35" s="926"/>
      <c r="S35" s="926"/>
      <c r="T35" s="926"/>
      <c r="U35" s="926"/>
      <c r="V35" s="926"/>
      <c r="W35" s="926"/>
      <c r="X35" s="926"/>
      <c r="Y35" s="926"/>
      <c r="Z35" s="926"/>
      <c r="AA35" s="926"/>
      <c r="AB35" s="926"/>
      <c r="AC35" s="926"/>
      <c r="AD35" s="926"/>
      <c r="AE35" s="926"/>
      <c r="AF35" s="926"/>
      <c r="AG35" s="926"/>
      <c r="AH35" s="939"/>
      <c r="AI35" s="333"/>
      <c r="AJ35" s="1030"/>
      <c r="AK35" s="1029"/>
      <c r="AL35" s="930"/>
      <c r="AM35" s="1027"/>
    </row>
    <row r="36" spans="1:39" x14ac:dyDescent="0.2">
      <c r="A36" s="224"/>
      <c r="B36" s="1066">
        <v>2</v>
      </c>
      <c r="C36" s="950" t="s">
        <v>803</v>
      </c>
      <c r="D36" s="951"/>
      <c r="E36" s="951"/>
      <c r="F36" s="951"/>
      <c r="G36" s="951"/>
      <c r="H36" s="951"/>
      <c r="I36" s="951"/>
      <c r="J36" s="951"/>
      <c r="K36" s="951"/>
      <c r="L36" s="951"/>
      <c r="M36" s="951"/>
      <c r="N36" s="984"/>
      <c r="O36" s="1001"/>
      <c r="P36" s="960"/>
      <c r="Q36" s="960"/>
      <c r="R36" s="960"/>
      <c r="S36" s="945"/>
      <c r="T36" s="945"/>
      <c r="U36" s="945"/>
      <c r="V36" s="945"/>
      <c r="W36" s="945"/>
      <c r="X36" s="945"/>
      <c r="Y36" s="945"/>
      <c r="Z36" s="945"/>
      <c r="AA36" s="945"/>
      <c r="AB36" s="945"/>
      <c r="AC36" s="945"/>
      <c r="AD36" s="945"/>
      <c r="AE36" s="945"/>
      <c r="AF36" s="945"/>
      <c r="AG36" s="945"/>
      <c r="AH36" s="958"/>
      <c r="AI36" s="333"/>
      <c r="AJ36" s="937">
        <f>COUNTIF(O36:AH36,"1")</f>
        <v>0</v>
      </c>
      <c r="AK36" s="935">
        <f>COUNTIF(O36:AH36,"0")</f>
        <v>0</v>
      </c>
      <c r="AL36" s="935">
        <f t="shared" si="0"/>
        <v>0</v>
      </c>
      <c r="AM36" s="933" t="str">
        <f t="shared" si="1"/>
        <v xml:space="preserve"> </v>
      </c>
    </row>
    <row r="37" spans="1:39" ht="41.45" customHeight="1" thickBot="1" x14ac:dyDescent="0.25">
      <c r="A37" s="224"/>
      <c r="B37" s="1067"/>
      <c r="C37" s="971" t="s">
        <v>923</v>
      </c>
      <c r="D37" s="972"/>
      <c r="E37" s="972"/>
      <c r="F37" s="972"/>
      <c r="G37" s="972"/>
      <c r="H37" s="972"/>
      <c r="I37" s="972"/>
      <c r="J37" s="972"/>
      <c r="K37" s="972"/>
      <c r="L37" s="972"/>
      <c r="M37" s="972"/>
      <c r="N37" s="973"/>
      <c r="O37" s="1002"/>
      <c r="P37" s="1003"/>
      <c r="Q37" s="1003"/>
      <c r="R37" s="1003"/>
      <c r="S37" s="1003"/>
      <c r="T37" s="1003"/>
      <c r="U37" s="1003"/>
      <c r="V37" s="1003"/>
      <c r="W37" s="1003"/>
      <c r="X37" s="1003"/>
      <c r="Y37" s="1003"/>
      <c r="Z37" s="1003"/>
      <c r="AA37" s="1003"/>
      <c r="AB37" s="1003"/>
      <c r="AC37" s="1003"/>
      <c r="AD37" s="1003"/>
      <c r="AE37" s="1003"/>
      <c r="AF37" s="1003"/>
      <c r="AG37" s="1003"/>
      <c r="AH37" s="1140"/>
      <c r="AI37" s="333"/>
      <c r="AJ37" s="938"/>
      <c r="AK37" s="936"/>
      <c r="AL37" s="936"/>
      <c r="AM37" s="934"/>
    </row>
    <row r="38" spans="1:39" ht="15" customHeight="1" thickBot="1" x14ac:dyDescent="0.25">
      <c r="A38" s="224"/>
      <c r="B38" s="381">
        <v>2.1</v>
      </c>
      <c r="C38" s="974" t="s">
        <v>922</v>
      </c>
      <c r="D38" s="975"/>
      <c r="E38" s="975"/>
      <c r="F38" s="975"/>
      <c r="G38" s="975"/>
      <c r="H38" s="975"/>
      <c r="I38" s="975"/>
      <c r="J38" s="975"/>
      <c r="K38" s="975"/>
      <c r="L38" s="975"/>
      <c r="M38" s="975"/>
      <c r="N38" s="975"/>
      <c r="O38" s="409"/>
      <c r="P38" s="409"/>
      <c r="Q38" s="409"/>
      <c r="R38" s="409"/>
      <c r="S38" s="409"/>
      <c r="T38" s="409"/>
      <c r="U38" s="409"/>
      <c r="V38" s="409"/>
      <c r="W38" s="409"/>
      <c r="X38" s="409"/>
      <c r="Y38" s="409"/>
      <c r="Z38" s="409"/>
      <c r="AA38" s="409"/>
      <c r="AB38" s="409"/>
      <c r="AC38" s="409"/>
      <c r="AD38" s="409"/>
      <c r="AE38" s="409"/>
      <c r="AF38" s="409"/>
      <c r="AG38" s="409"/>
      <c r="AH38" s="411"/>
      <c r="AI38" s="333"/>
      <c r="AJ38" s="295"/>
      <c r="AK38" s="296"/>
      <c r="AL38" s="384">
        <f>COUNT(O38:AH38)</f>
        <v>0</v>
      </c>
      <c r="AM38" s="297"/>
    </row>
    <row r="39" spans="1:39" x14ac:dyDescent="0.2">
      <c r="A39" s="224"/>
      <c r="B39" s="1052">
        <v>3</v>
      </c>
      <c r="C39" s="1106" t="s">
        <v>924</v>
      </c>
      <c r="D39" s="1082"/>
      <c r="E39" s="1082"/>
      <c r="F39" s="1082"/>
      <c r="G39" s="1082"/>
      <c r="H39" s="1082"/>
      <c r="I39" s="1082"/>
      <c r="J39" s="1082"/>
      <c r="K39" s="1082"/>
      <c r="L39" s="1082"/>
      <c r="M39" s="1082"/>
      <c r="N39" s="1107"/>
      <c r="O39" s="1008"/>
      <c r="P39" s="926"/>
      <c r="Q39" s="926"/>
      <c r="R39" s="926"/>
      <c r="S39" s="926"/>
      <c r="T39" s="926"/>
      <c r="U39" s="926"/>
      <c r="V39" s="926"/>
      <c r="W39" s="926"/>
      <c r="X39" s="926"/>
      <c r="Y39" s="926"/>
      <c r="Z39" s="926"/>
      <c r="AA39" s="926"/>
      <c r="AB39" s="926"/>
      <c r="AC39" s="926"/>
      <c r="AD39" s="926"/>
      <c r="AE39" s="926"/>
      <c r="AF39" s="926"/>
      <c r="AG39" s="926"/>
      <c r="AH39" s="939"/>
      <c r="AI39" s="333"/>
      <c r="AJ39" s="931">
        <f>COUNTIF(O39:AH39,"1")</f>
        <v>0</v>
      </c>
      <c r="AK39" s="929">
        <f>COUNTIF(O39:AH39,"0")</f>
        <v>0</v>
      </c>
      <c r="AL39" s="929">
        <f t="shared" si="0"/>
        <v>0</v>
      </c>
      <c r="AM39" s="927" t="str">
        <f t="shared" si="1"/>
        <v xml:space="preserve"> </v>
      </c>
    </row>
    <row r="40" spans="1:39" ht="13.5" thickBot="1" x14ac:dyDescent="0.25">
      <c r="A40" s="224"/>
      <c r="B40" s="1006"/>
      <c r="C40" s="923" t="s">
        <v>1022</v>
      </c>
      <c r="D40" s="924"/>
      <c r="E40" s="924"/>
      <c r="F40" s="924"/>
      <c r="G40" s="924"/>
      <c r="H40" s="924"/>
      <c r="I40" s="924"/>
      <c r="J40" s="924"/>
      <c r="K40" s="924"/>
      <c r="L40" s="924"/>
      <c r="M40" s="924"/>
      <c r="N40" s="925"/>
      <c r="O40" s="985"/>
      <c r="P40" s="909"/>
      <c r="Q40" s="909"/>
      <c r="R40" s="909"/>
      <c r="S40" s="909"/>
      <c r="T40" s="909"/>
      <c r="U40" s="909"/>
      <c r="V40" s="909"/>
      <c r="W40" s="909"/>
      <c r="X40" s="909"/>
      <c r="Y40" s="909"/>
      <c r="Z40" s="909"/>
      <c r="AA40" s="909"/>
      <c r="AB40" s="909"/>
      <c r="AC40" s="909"/>
      <c r="AD40" s="909"/>
      <c r="AE40" s="909"/>
      <c r="AF40" s="909"/>
      <c r="AG40" s="909"/>
      <c r="AH40" s="907"/>
      <c r="AI40" s="333"/>
      <c r="AJ40" s="932"/>
      <c r="AK40" s="930"/>
      <c r="AL40" s="930"/>
      <c r="AM40" s="928"/>
    </row>
    <row r="41" spans="1:39" ht="15.6" customHeight="1" x14ac:dyDescent="0.2">
      <c r="A41" s="224"/>
      <c r="B41" s="382">
        <v>4</v>
      </c>
      <c r="C41" s="1114" t="s">
        <v>804</v>
      </c>
      <c r="D41" s="1115"/>
      <c r="E41" s="1115"/>
      <c r="F41" s="1115"/>
      <c r="G41" s="1115"/>
      <c r="H41" s="1115"/>
      <c r="I41" s="1115"/>
      <c r="J41" s="1115"/>
      <c r="K41" s="1115"/>
      <c r="L41" s="1115"/>
      <c r="M41" s="1115"/>
      <c r="N41" s="1115"/>
      <c r="O41" s="271"/>
      <c r="P41" s="271"/>
      <c r="Q41" s="271"/>
      <c r="R41" s="271"/>
      <c r="S41" s="271"/>
      <c r="T41" s="271"/>
      <c r="U41" s="271"/>
      <c r="V41" s="271"/>
      <c r="W41" s="271"/>
      <c r="X41" s="271"/>
      <c r="Y41" s="271"/>
      <c r="Z41" s="271"/>
      <c r="AA41" s="271"/>
      <c r="AB41" s="271"/>
      <c r="AC41" s="271"/>
      <c r="AD41" s="271"/>
      <c r="AE41" s="271"/>
      <c r="AF41" s="271"/>
      <c r="AG41" s="271"/>
      <c r="AH41" s="272"/>
      <c r="AI41" s="333"/>
      <c r="AJ41" s="385">
        <f>COUNTIF(O41:AH41,"1")</f>
        <v>0</v>
      </c>
      <c r="AK41" s="386">
        <f>COUNTIF(O41:AH41,"0")</f>
        <v>0</v>
      </c>
      <c r="AL41" s="386">
        <f t="shared" si="0"/>
        <v>0</v>
      </c>
      <c r="AM41" s="387" t="str">
        <f t="shared" si="1"/>
        <v xml:space="preserve"> </v>
      </c>
    </row>
    <row r="42" spans="1:39" x14ac:dyDescent="0.2">
      <c r="A42" s="224"/>
      <c r="B42" s="917">
        <v>4.0999999999999996</v>
      </c>
      <c r="C42" s="711" t="s">
        <v>917</v>
      </c>
      <c r="D42" s="1116"/>
      <c r="E42" s="1116"/>
      <c r="F42" s="1116"/>
      <c r="G42" s="1116"/>
      <c r="H42" s="1116"/>
      <c r="I42" s="1116"/>
      <c r="J42" s="1116"/>
      <c r="K42" s="1116"/>
      <c r="L42" s="1116"/>
      <c r="M42" s="1116"/>
      <c r="N42" s="1117"/>
      <c r="O42" s="1004"/>
      <c r="P42" s="908"/>
      <c r="Q42" s="908"/>
      <c r="R42" s="908"/>
      <c r="S42" s="908"/>
      <c r="T42" s="908"/>
      <c r="U42" s="908"/>
      <c r="V42" s="908"/>
      <c r="W42" s="908"/>
      <c r="X42" s="908"/>
      <c r="Y42" s="908"/>
      <c r="Z42" s="908"/>
      <c r="AA42" s="908"/>
      <c r="AB42" s="908"/>
      <c r="AC42" s="908"/>
      <c r="AD42" s="908"/>
      <c r="AE42" s="908"/>
      <c r="AF42" s="908"/>
      <c r="AG42" s="908"/>
      <c r="AH42" s="906"/>
      <c r="AI42" s="333"/>
      <c r="AJ42" s="994"/>
      <c r="AK42" s="1028"/>
      <c r="AL42" s="941">
        <f>COUNT(O42:AH42)</f>
        <v>0</v>
      </c>
      <c r="AM42" s="919"/>
    </row>
    <row r="43" spans="1:39" ht="13.5" thickBot="1" x14ac:dyDescent="0.25">
      <c r="A43" s="224"/>
      <c r="B43" s="918"/>
      <c r="C43" s="914" t="s">
        <v>927</v>
      </c>
      <c r="D43" s="915"/>
      <c r="E43" s="915"/>
      <c r="F43" s="915"/>
      <c r="G43" s="915"/>
      <c r="H43" s="915"/>
      <c r="I43" s="915"/>
      <c r="J43" s="915"/>
      <c r="K43" s="915"/>
      <c r="L43" s="915"/>
      <c r="M43" s="915"/>
      <c r="N43" s="916"/>
      <c r="O43" s="985"/>
      <c r="P43" s="909"/>
      <c r="Q43" s="909"/>
      <c r="R43" s="909"/>
      <c r="S43" s="909"/>
      <c r="T43" s="909"/>
      <c r="U43" s="909"/>
      <c r="V43" s="909"/>
      <c r="W43" s="909"/>
      <c r="X43" s="909"/>
      <c r="Y43" s="909"/>
      <c r="Z43" s="909"/>
      <c r="AA43" s="909"/>
      <c r="AB43" s="909"/>
      <c r="AC43" s="909"/>
      <c r="AD43" s="909"/>
      <c r="AE43" s="909"/>
      <c r="AF43" s="909"/>
      <c r="AG43" s="909"/>
      <c r="AH43" s="907"/>
      <c r="AI43" s="333"/>
      <c r="AJ43" s="1030"/>
      <c r="AK43" s="1029"/>
      <c r="AL43" s="936"/>
      <c r="AM43" s="1027"/>
    </row>
    <row r="44" spans="1:39" x14ac:dyDescent="0.2">
      <c r="A44" s="224"/>
      <c r="B44" s="1005">
        <v>5</v>
      </c>
      <c r="C44" s="976" t="s">
        <v>805</v>
      </c>
      <c r="D44" s="977"/>
      <c r="E44" s="977"/>
      <c r="F44" s="977"/>
      <c r="G44" s="977"/>
      <c r="H44" s="977"/>
      <c r="I44" s="977"/>
      <c r="J44" s="977"/>
      <c r="K44" s="977"/>
      <c r="L44" s="977"/>
      <c r="M44" s="977"/>
      <c r="N44" s="978"/>
      <c r="O44" s="912"/>
      <c r="P44" s="904"/>
      <c r="Q44" s="904"/>
      <c r="R44" s="904"/>
      <c r="S44" s="904"/>
      <c r="T44" s="904"/>
      <c r="U44" s="904"/>
      <c r="V44" s="904"/>
      <c r="W44" s="904"/>
      <c r="X44" s="904"/>
      <c r="Y44" s="904"/>
      <c r="Z44" s="904"/>
      <c r="AA44" s="904"/>
      <c r="AB44" s="904"/>
      <c r="AC44" s="904"/>
      <c r="AD44" s="904"/>
      <c r="AE44" s="904"/>
      <c r="AF44" s="904"/>
      <c r="AG44" s="904"/>
      <c r="AH44" s="910"/>
      <c r="AI44" s="333"/>
      <c r="AJ44" s="966">
        <f>COUNTIF(O44:AH44,"1")</f>
        <v>0</v>
      </c>
      <c r="AK44" s="964">
        <f>COUNTIF(O44:AH44,"0")</f>
        <v>0</v>
      </c>
      <c r="AL44" s="904">
        <f t="shared" si="0"/>
        <v>0</v>
      </c>
      <c r="AM44" s="962" t="str">
        <f t="shared" si="1"/>
        <v xml:space="preserve"> </v>
      </c>
    </row>
    <row r="45" spans="1:39" ht="31.15" customHeight="1" thickBot="1" x14ac:dyDescent="0.25">
      <c r="A45" s="224"/>
      <c r="B45" s="1006"/>
      <c r="C45" s="923" t="s">
        <v>775</v>
      </c>
      <c r="D45" s="924"/>
      <c r="E45" s="924"/>
      <c r="F45" s="924"/>
      <c r="G45" s="924"/>
      <c r="H45" s="924"/>
      <c r="I45" s="924"/>
      <c r="J45" s="924"/>
      <c r="K45" s="924"/>
      <c r="L45" s="924"/>
      <c r="M45" s="924"/>
      <c r="N45" s="925"/>
      <c r="O45" s="985"/>
      <c r="P45" s="909"/>
      <c r="Q45" s="909"/>
      <c r="R45" s="909"/>
      <c r="S45" s="909"/>
      <c r="T45" s="909"/>
      <c r="U45" s="909"/>
      <c r="V45" s="909"/>
      <c r="W45" s="909"/>
      <c r="X45" s="909"/>
      <c r="Y45" s="909"/>
      <c r="Z45" s="909"/>
      <c r="AA45" s="909"/>
      <c r="AB45" s="909"/>
      <c r="AC45" s="909"/>
      <c r="AD45" s="909"/>
      <c r="AE45" s="909"/>
      <c r="AF45" s="909"/>
      <c r="AG45" s="909"/>
      <c r="AH45" s="907"/>
      <c r="AI45" s="333"/>
      <c r="AJ45" s="957"/>
      <c r="AK45" s="955"/>
      <c r="AL45" s="909"/>
      <c r="AM45" s="953"/>
    </row>
    <row r="46" spans="1:39" ht="25.5" customHeight="1" x14ac:dyDescent="0.2">
      <c r="A46" s="224"/>
      <c r="B46" s="1007">
        <v>6</v>
      </c>
      <c r="C46" s="950" t="s">
        <v>827</v>
      </c>
      <c r="D46" s="951"/>
      <c r="E46" s="951"/>
      <c r="F46" s="951"/>
      <c r="G46" s="951"/>
      <c r="H46" s="951"/>
      <c r="I46" s="951"/>
      <c r="J46" s="951"/>
      <c r="K46" s="951"/>
      <c r="L46" s="951"/>
      <c r="M46" s="951"/>
      <c r="N46" s="984"/>
      <c r="O46" s="904"/>
      <c r="P46" s="943"/>
      <c r="Q46" s="904"/>
      <c r="R46" s="904"/>
      <c r="S46" s="904"/>
      <c r="T46" s="904"/>
      <c r="U46" s="904"/>
      <c r="V46" s="904"/>
      <c r="W46" s="904"/>
      <c r="X46" s="904"/>
      <c r="Y46" s="904"/>
      <c r="Z46" s="904"/>
      <c r="AA46" s="904"/>
      <c r="AB46" s="904"/>
      <c r="AC46" s="904"/>
      <c r="AD46" s="904"/>
      <c r="AE46" s="904"/>
      <c r="AF46" s="904"/>
      <c r="AG46" s="904"/>
      <c r="AH46" s="910"/>
      <c r="AI46" s="333"/>
      <c r="AJ46" s="937">
        <f>COUNTIF(O46:AH46,"1")</f>
        <v>0</v>
      </c>
      <c r="AK46" s="935">
        <f>COUNTIF(O46:AH46,"0")</f>
        <v>0</v>
      </c>
      <c r="AL46" s="935">
        <f t="shared" si="0"/>
        <v>0</v>
      </c>
      <c r="AM46" s="933" t="str">
        <f t="shared" si="1"/>
        <v xml:space="preserve"> </v>
      </c>
    </row>
    <row r="47" spans="1:39" ht="13.5" thickBot="1" x14ac:dyDescent="0.25">
      <c r="A47" s="224"/>
      <c r="B47" s="918"/>
      <c r="C47" s="914" t="s">
        <v>774</v>
      </c>
      <c r="D47" s="915"/>
      <c r="E47" s="915"/>
      <c r="F47" s="915"/>
      <c r="G47" s="915"/>
      <c r="H47" s="915"/>
      <c r="I47" s="915"/>
      <c r="J47" s="915"/>
      <c r="K47" s="915"/>
      <c r="L47" s="915"/>
      <c r="M47" s="915"/>
      <c r="N47" s="916"/>
      <c r="O47" s="909"/>
      <c r="P47" s="909"/>
      <c r="Q47" s="909"/>
      <c r="R47" s="909"/>
      <c r="S47" s="909"/>
      <c r="T47" s="909"/>
      <c r="U47" s="909"/>
      <c r="V47" s="909"/>
      <c r="W47" s="909"/>
      <c r="X47" s="909"/>
      <c r="Y47" s="909"/>
      <c r="Z47" s="909"/>
      <c r="AA47" s="909"/>
      <c r="AB47" s="909"/>
      <c r="AC47" s="909"/>
      <c r="AD47" s="909"/>
      <c r="AE47" s="909"/>
      <c r="AF47" s="909"/>
      <c r="AG47" s="909"/>
      <c r="AH47" s="907"/>
      <c r="AI47" s="333"/>
      <c r="AJ47" s="999"/>
      <c r="AK47" s="998"/>
      <c r="AL47" s="998"/>
      <c r="AM47" s="997"/>
    </row>
    <row r="48" spans="1:39" x14ac:dyDescent="0.2">
      <c r="A48" s="224"/>
      <c r="B48" s="1005">
        <v>7</v>
      </c>
      <c r="C48" s="1156" t="s">
        <v>1217</v>
      </c>
      <c r="D48" s="1157"/>
      <c r="E48" s="1157"/>
      <c r="F48" s="1157"/>
      <c r="G48" s="1157"/>
      <c r="H48" s="1157"/>
      <c r="I48" s="1157"/>
      <c r="J48" s="1157"/>
      <c r="K48" s="1157"/>
      <c r="L48" s="1157"/>
      <c r="M48" s="1157"/>
      <c r="N48" s="1158"/>
      <c r="O48" s="945"/>
      <c r="P48" s="960"/>
      <c r="Q48" s="945"/>
      <c r="R48" s="945"/>
      <c r="S48" s="945"/>
      <c r="T48" s="945"/>
      <c r="U48" s="945"/>
      <c r="V48" s="945"/>
      <c r="W48" s="945"/>
      <c r="X48" s="945"/>
      <c r="Y48" s="945"/>
      <c r="Z48" s="945"/>
      <c r="AA48" s="945"/>
      <c r="AB48" s="945"/>
      <c r="AC48" s="945"/>
      <c r="AD48" s="945"/>
      <c r="AE48" s="945"/>
      <c r="AF48" s="945"/>
      <c r="AG48" s="945"/>
      <c r="AH48" s="958"/>
      <c r="AI48" s="333"/>
      <c r="AJ48" s="1141">
        <f>COUNTIF(O48:AH48,"1")</f>
        <v>0</v>
      </c>
      <c r="AK48" s="1143">
        <f>COUNTIF(O48:AH48,"0")</f>
        <v>0</v>
      </c>
      <c r="AL48" s="945">
        <f t="shared" si="0"/>
        <v>0</v>
      </c>
      <c r="AM48" s="1032" t="str">
        <f t="shared" si="1"/>
        <v xml:space="preserve"> </v>
      </c>
    </row>
    <row r="49" spans="1:39" ht="13.5" thickBot="1" x14ac:dyDescent="0.25">
      <c r="A49" s="224"/>
      <c r="B49" s="1006"/>
      <c r="C49" s="923" t="s">
        <v>774</v>
      </c>
      <c r="D49" s="924"/>
      <c r="E49" s="924"/>
      <c r="F49" s="924"/>
      <c r="G49" s="924"/>
      <c r="H49" s="924"/>
      <c r="I49" s="924"/>
      <c r="J49" s="924"/>
      <c r="K49" s="924"/>
      <c r="L49" s="924"/>
      <c r="M49" s="924"/>
      <c r="N49" s="925"/>
      <c r="O49" s="946"/>
      <c r="P49" s="946"/>
      <c r="Q49" s="946"/>
      <c r="R49" s="946"/>
      <c r="S49" s="946"/>
      <c r="T49" s="946"/>
      <c r="U49" s="946"/>
      <c r="V49" s="946"/>
      <c r="W49" s="946"/>
      <c r="X49" s="946"/>
      <c r="Y49" s="946"/>
      <c r="Z49" s="946"/>
      <c r="AA49" s="946"/>
      <c r="AB49" s="946"/>
      <c r="AC49" s="946"/>
      <c r="AD49" s="946"/>
      <c r="AE49" s="946"/>
      <c r="AF49" s="946"/>
      <c r="AG49" s="946"/>
      <c r="AH49" s="959"/>
      <c r="AI49" s="333"/>
      <c r="AJ49" s="1142"/>
      <c r="AK49" s="1144"/>
      <c r="AL49" s="946"/>
      <c r="AM49" s="1033"/>
    </row>
    <row r="50" spans="1:39" s="234" customFormat="1" ht="13.5" thickBot="1" x14ac:dyDescent="0.25">
      <c r="A50" s="333"/>
      <c r="B50" s="1150" t="s">
        <v>259</v>
      </c>
      <c r="C50" s="1151"/>
      <c r="D50" s="1151"/>
      <c r="E50" s="1151"/>
      <c r="F50" s="1151"/>
      <c r="G50" s="1151"/>
      <c r="H50" s="1151"/>
      <c r="I50" s="1151"/>
      <c r="J50" s="1151"/>
      <c r="K50" s="1151"/>
      <c r="L50" s="1151"/>
      <c r="M50" s="1151"/>
      <c r="N50" s="1151"/>
      <c r="O50" s="301"/>
      <c r="P50" s="301"/>
      <c r="Q50" s="301"/>
      <c r="R50" s="301"/>
      <c r="S50" s="301"/>
      <c r="T50" s="301"/>
      <c r="U50" s="301"/>
      <c r="V50" s="301"/>
      <c r="W50" s="301"/>
      <c r="X50" s="301"/>
      <c r="Y50" s="301"/>
      <c r="Z50" s="301"/>
      <c r="AA50" s="301"/>
      <c r="AB50" s="301"/>
      <c r="AC50" s="301"/>
      <c r="AD50" s="301"/>
      <c r="AE50" s="301"/>
      <c r="AF50" s="301"/>
      <c r="AG50" s="301"/>
      <c r="AH50" s="302"/>
      <c r="AI50" s="333"/>
      <c r="AJ50" s="1118"/>
      <c r="AK50" s="1119"/>
      <c r="AL50" s="1119"/>
      <c r="AM50" s="1120"/>
    </row>
    <row r="51" spans="1:39" ht="13.5" thickBot="1" x14ac:dyDescent="0.25">
      <c r="A51" s="224"/>
      <c r="B51" s="383">
        <v>8</v>
      </c>
      <c r="C51" s="1152" t="s">
        <v>1130</v>
      </c>
      <c r="D51" s="1109"/>
      <c r="E51" s="1109"/>
      <c r="F51" s="1109"/>
      <c r="G51" s="1109"/>
      <c r="H51" s="1109"/>
      <c r="I51" s="1109"/>
      <c r="J51" s="1109"/>
      <c r="K51" s="1109"/>
      <c r="L51" s="1109"/>
      <c r="M51" s="1109"/>
      <c r="N51" s="1109"/>
      <c r="O51" s="275"/>
      <c r="P51" s="570"/>
      <c r="Q51" s="275"/>
      <c r="R51" s="570"/>
      <c r="S51" s="570"/>
      <c r="T51" s="275"/>
      <c r="U51" s="275"/>
      <c r="V51" s="275"/>
      <c r="W51" s="275"/>
      <c r="X51" s="275"/>
      <c r="Y51" s="275"/>
      <c r="Z51" s="275"/>
      <c r="AA51" s="275"/>
      <c r="AB51" s="275"/>
      <c r="AC51" s="275"/>
      <c r="AD51" s="275"/>
      <c r="AE51" s="275"/>
      <c r="AF51" s="275"/>
      <c r="AG51" s="275"/>
      <c r="AH51" s="276"/>
      <c r="AI51" s="333"/>
      <c r="AJ51" s="388">
        <f>COUNTIF(O51:AH51,"1")</f>
        <v>0</v>
      </c>
      <c r="AK51" s="384">
        <f>COUNTIF(O51:AH51,"0")</f>
        <v>0</v>
      </c>
      <c r="AL51" s="384">
        <f t="shared" ref="AL51:AL52" si="2">SUM(AJ51:AK51)</f>
        <v>0</v>
      </c>
      <c r="AM51" s="389" t="str">
        <f t="shared" ref="AM51:AM52" si="3">IF(AL51=0," ",SUM(AJ51/AL51))</f>
        <v xml:space="preserve"> </v>
      </c>
    </row>
    <row r="52" spans="1:39" ht="13.5" thickBot="1" x14ac:dyDescent="0.25">
      <c r="A52" s="224"/>
      <c r="B52" s="274">
        <v>9</v>
      </c>
      <c r="C52" s="1130" t="s">
        <v>191</v>
      </c>
      <c r="D52" s="1130"/>
      <c r="E52" s="1130"/>
      <c r="F52" s="1130"/>
      <c r="G52" s="1130"/>
      <c r="H52" s="1130"/>
      <c r="I52" s="1130"/>
      <c r="J52" s="1130"/>
      <c r="K52" s="1130"/>
      <c r="L52" s="1130"/>
      <c r="M52" s="1130"/>
      <c r="N52" s="1130"/>
      <c r="O52" s="275"/>
      <c r="P52" s="570"/>
      <c r="Q52" s="275"/>
      <c r="R52" s="570"/>
      <c r="S52" s="275"/>
      <c r="T52" s="570"/>
      <c r="U52" s="275"/>
      <c r="V52" s="275"/>
      <c r="W52" s="275"/>
      <c r="X52" s="275"/>
      <c r="Y52" s="275"/>
      <c r="Z52" s="275"/>
      <c r="AA52" s="275"/>
      <c r="AB52" s="275"/>
      <c r="AC52" s="275"/>
      <c r="AD52" s="275"/>
      <c r="AE52" s="275"/>
      <c r="AF52" s="275"/>
      <c r="AG52" s="275"/>
      <c r="AH52" s="276"/>
      <c r="AI52" s="333"/>
      <c r="AJ52" s="298">
        <f>COUNTIF(O52:AH52,"1")</f>
        <v>0</v>
      </c>
      <c r="AK52" s="299">
        <f>COUNTIF(O52:AH52,"0")</f>
        <v>0</v>
      </c>
      <c r="AL52" s="275">
        <f t="shared" si="2"/>
        <v>0</v>
      </c>
      <c r="AM52" s="300" t="str">
        <f t="shared" si="3"/>
        <v xml:space="preserve"> </v>
      </c>
    </row>
    <row r="53" spans="1:39" s="234" customFormat="1" ht="13.5" thickBot="1" x14ac:dyDescent="0.25">
      <c r="A53" s="333"/>
      <c r="B53" s="1101" t="s">
        <v>260</v>
      </c>
      <c r="C53" s="1102"/>
      <c r="D53" s="1102"/>
      <c r="E53" s="1102"/>
      <c r="F53" s="1102"/>
      <c r="G53" s="1102"/>
      <c r="H53" s="1102"/>
      <c r="I53" s="1102"/>
      <c r="J53" s="1102"/>
      <c r="K53" s="1102"/>
      <c r="L53" s="1102"/>
      <c r="M53" s="1102"/>
      <c r="N53" s="1102"/>
      <c r="O53" s="303"/>
      <c r="P53" s="303"/>
      <c r="Q53" s="303"/>
      <c r="R53" s="303"/>
      <c r="S53" s="303"/>
      <c r="T53" s="303"/>
      <c r="U53" s="303"/>
      <c r="V53" s="303"/>
      <c r="W53" s="303"/>
      <c r="X53" s="303"/>
      <c r="Y53" s="303"/>
      <c r="Z53" s="303"/>
      <c r="AA53" s="303"/>
      <c r="AB53" s="303"/>
      <c r="AC53" s="303"/>
      <c r="AD53" s="303"/>
      <c r="AE53" s="303"/>
      <c r="AF53" s="303"/>
      <c r="AG53" s="303"/>
      <c r="AH53" s="304"/>
      <c r="AI53" s="333"/>
      <c r="AJ53" s="1018"/>
      <c r="AK53" s="1019"/>
      <c r="AL53" s="1019"/>
      <c r="AM53" s="1020"/>
    </row>
    <row r="54" spans="1:39" x14ac:dyDescent="0.2">
      <c r="A54" s="224"/>
      <c r="B54" s="382">
        <v>10</v>
      </c>
      <c r="C54" s="710" t="s">
        <v>1132</v>
      </c>
      <c r="D54" s="1111"/>
      <c r="E54" s="1111"/>
      <c r="F54" s="1111"/>
      <c r="G54" s="1111"/>
      <c r="H54" s="1111"/>
      <c r="I54" s="1111"/>
      <c r="J54" s="1111"/>
      <c r="K54" s="1111"/>
      <c r="L54" s="1111"/>
      <c r="M54" s="1111"/>
      <c r="N54" s="1111"/>
      <c r="O54" s="271"/>
      <c r="P54" s="271"/>
      <c r="Q54" s="271"/>
      <c r="R54" s="271"/>
      <c r="S54" s="271"/>
      <c r="T54" s="271"/>
      <c r="U54" s="271"/>
      <c r="V54" s="271"/>
      <c r="W54" s="271"/>
      <c r="X54" s="271"/>
      <c r="Y54" s="271"/>
      <c r="Z54" s="271"/>
      <c r="AA54" s="271"/>
      <c r="AB54" s="271"/>
      <c r="AC54" s="271"/>
      <c r="AD54" s="271"/>
      <c r="AE54" s="271"/>
      <c r="AF54" s="271"/>
      <c r="AG54" s="271"/>
      <c r="AH54" s="272"/>
      <c r="AI54" s="333"/>
      <c r="AJ54" s="385">
        <f>COUNTIF(O54:AH54,"1")</f>
        <v>0</v>
      </c>
      <c r="AK54" s="386">
        <f>COUNTIF(O54:AH54,"0")</f>
        <v>0</v>
      </c>
      <c r="AL54" s="386">
        <f t="shared" ref="AL54" si="4">SUM(AJ54:AK54)</f>
        <v>0</v>
      </c>
      <c r="AM54" s="387" t="str">
        <f t="shared" ref="AM54" si="5">IF(AL54=0," ",SUM(AJ54/AL54))</f>
        <v xml:space="preserve"> </v>
      </c>
    </row>
    <row r="55" spans="1:39" x14ac:dyDescent="0.2">
      <c r="A55" s="224"/>
      <c r="B55" s="1074">
        <v>10.1</v>
      </c>
      <c r="C55" s="756" t="s">
        <v>1133</v>
      </c>
      <c r="D55" s="1090"/>
      <c r="E55" s="1090"/>
      <c r="F55" s="1090"/>
      <c r="G55" s="1090"/>
      <c r="H55" s="1090"/>
      <c r="I55" s="1090"/>
      <c r="J55" s="1090"/>
      <c r="K55" s="1090"/>
      <c r="L55" s="1090"/>
      <c r="M55" s="1090"/>
      <c r="N55" s="1090"/>
      <c r="O55" s="268"/>
      <c r="P55" s="269"/>
      <c r="Q55" s="269"/>
      <c r="R55" s="269"/>
      <c r="S55" s="269"/>
      <c r="T55" s="269"/>
      <c r="U55" s="269"/>
      <c r="V55" s="269"/>
      <c r="W55" s="269"/>
      <c r="X55" s="269"/>
      <c r="Y55" s="269"/>
      <c r="Z55" s="269"/>
      <c r="AA55" s="269"/>
      <c r="AB55" s="269"/>
      <c r="AC55" s="269"/>
      <c r="AD55" s="269"/>
      <c r="AE55" s="269"/>
      <c r="AF55" s="269"/>
      <c r="AG55" s="269"/>
      <c r="AH55" s="270"/>
      <c r="AI55" s="333"/>
      <c r="AJ55" s="1021"/>
      <c r="AK55" s="1022"/>
      <c r="AL55" s="1022"/>
      <c r="AM55" s="1023"/>
    </row>
    <row r="56" spans="1:39" x14ac:dyDescent="0.2">
      <c r="A56" s="224"/>
      <c r="B56" s="1075"/>
      <c r="C56" s="1073" t="s">
        <v>193</v>
      </c>
      <c r="D56" s="1073"/>
      <c r="E56" s="1073"/>
      <c r="F56" s="1073"/>
      <c r="G56" s="1073"/>
      <c r="H56" s="1073"/>
      <c r="I56" s="1073"/>
      <c r="J56" s="1073"/>
      <c r="K56" s="1073"/>
      <c r="L56" s="1073"/>
      <c r="M56" s="1073"/>
      <c r="N56" s="1073"/>
      <c r="O56" s="256"/>
      <c r="P56" s="256"/>
      <c r="Q56" s="256"/>
      <c r="R56" s="256"/>
      <c r="S56" s="256"/>
      <c r="T56" s="256"/>
      <c r="U56" s="256"/>
      <c r="V56" s="256"/>
      <c r="W56" s="256"/>
      <c r="X56" s="256"/>
      <c r="Y56" s="256"/>
      <c r="Z56" s="256"/>
      <c r="AA56" s="256"/>
      <c r="AB56" s="256"/>
      <c r="AC56" s="256"/>
      <c r="AD56" s="256"/>
      <c r="AE56" s="256"/>
      <c r="AF56" s="256"/>
      <c r="AG56" s="256"/>
      <c r="AH56" s="257"/>
      <c r="AI56" s="333"/>
      <c r="AJ56" s="390">
        <f>COUNTIFS(O54:AH54,"1",O56:AH56,"1")</f>
        <v>0</v>
      </c>
      <c r="AK56" s="391">
        <f>COUNTIFS(O54:AH54,"1",O56:AH56,"0")</f>
        <v>0</v>
      </c>
      <c r="AL56" s="391">
        <f t="shared" ref="AL56:AL62" si="6">SUM(AJ56:AK56)</f>
        <v>0</v>
      </c>
      <c r="AM56" s="392" t="str">
        <f t="shared" ref="AM56:AM62" si="7">IF(AL56=0," ",SUM(AJ56/AL56))</f>
        <v xml:space="preserve"> </v>
      </c>
    </row>
    <row r="57" spans="1:39" x14ac:dyDescent="0.2">
      <c r="A57" s="224"/>
      <c r="B57" s="1075"/>
      <c r="C57" s="1073" t="s">
        <v>194</v>
      </c>
      <c r="D57" s="1073"/>
      <c r="E57" s="1073"/>
      <c r="F57" s="1073"/>
      <c r="G57" s="1073"/>
      <c r="H57" s="1073"/>
      <c r="I57" s="1073"/>
      <c r="J57" s="1073"/>
      <c r="K57" s="1073"/>
      <c r="L57" s="1073"/>
      <c r="M57" s="1073"/>
      <c r="N57" s="1073"/>
      <c r="O57" s="256"/>
      <c r="P57" s="256"/>
      <c r="Q57" s="256"/>
      <c r="R57" s="256"/>
      <c r="S57" s="256"/>
      <c r="T57" s="256"/>
      <c r="U57" s="256"/>
      <c r="V57" s="256"/>
      <c r="W57" s="256"/>
      <c r="X57" s="256"/>
      <c r="Y57" s="256"/>
      <c r="Z57" s="256"/>
      <c r="AA57" s="256"/>
      <c r="AB57" s="256"/>
      <c r="AC57" s="256"/>
      <c r="AD57" s="256"/>
      <c r="AE57" s="256"/>
      <c r="AF57" s="256"/>
      <c r="AG57" s="256"/>
      <c r="AH57" s="257"/>
      <c r="AI57" s="333"/>
      <c r="AJ57" s="390">
        <f>COUNTIFS(O54:AH54,"1",O57:AH57,"1")</f>
        <v>0</v>
      </c>
      <c r="AK57" s="391">
        <f>COUNTIFS(O54:AH54,"1",O57:AH57,"0")</f>
        <v>0</v>
      </c>
      <c r="AL57" s="391">
        <f t="shared" si="6"/>
        <v>0</v>
      </c>
      <c r="AM57" s="392" t="str">
        <f t="shared" si="7"/>
        <v xml:space="preserve"> </v>
      </c>
    </row>
    <row r="58" spans="1:39" x14ac:dyDescent="0.2">
      <c r="A58" s="224"/>
      <c r="B58" s="1075"/>
      <c r="C58" s="1073" t="s">
        <v>195</v>
      </c>
      <c r="D58" s="1073"/>
      <c r="E58" s="1073"/>
      <c r="F58" s="1073"/>
      <c r="G58" s="1073"/>
      <c r="H58" s="1073"/>
      <c r="I58" s="1073"/>
      <c r="J58" s="1073"/>
      <c r="K58" s="1073"/>
      <c r="L58" s="1073"/>
      <c r="M58" s="1073"/>
      <c r="N58" s="1073"/>
      <c r="O58" s="256"/>
      <c r="P58" s="256"/>
      <c r="Q58" s="256"/>
      <c r="R58" s="256"/>
      <c r="S58" s="256"/>
      <c r="T58" s="256"/>
      <c r="U58" s="256"/>
      <c r="V58" s="256"/>
      <c r="W58" s="256"/>
      <c r="X58" s="256"/>
      <c r="Y58" s="256"/>
      <c r="Z58" s="256"/>
      <c r="AA58" s="256"/>
      <c r="AB58" s="256"/>
      <c r="AC58" s="256"/>
      <c r="AD58" s="256"/>
      <c r="AE58" s="256"/>
      <c r="AF58" s="256"/>
      <c r="AG58" s="256"/>
      <c r="AH58" s="257"/>
      <c r="AI58" s="333"/>
      <c r="AJ58" s="390">
        <f>COUNTIFS(O54:AH54,"1",O58:AH58,"1")</f>
        <v>0</v>
      </c>
      <c r="AK58" s="391">
        <f>COUNTIFS(O54:AH54,"1",O58:AH58,"0")</f>
        <v>0</v>
      </c>
      <c r="AL58" s="391">
        <f t="shared" si="6"/>
        <v>0</v>
      </c>
      <c r="AM58" s="392" t="str">
        <f t="shared" si="7"/>
        <v xml:space="preserve"> </v>
      </c>
    </row>
    <row r="59" spans="1:39" x14ac:dyDescent="0.2">
      <c r="A59" s="224"/>
      <c r="B59" s="1075"/>
      <c r="C59" s="1073" t="s">
        <v>196</v>
      </c>
      <c r="D59" s="1073"/>
      <c r="E59" s="1073"/>
      <c r="F59" s="1073"/>
      <c r="G59" s="1073"/>
      <c r="H59" s="1073"/>
      <c r="I59" s="1073"/>
      <c r="J59" s="1073"/>
      <c r="K59" s="1073"/>
      <c r="L59" s="1073"/>
      <c r="M59" s="1073"/>
      <c r="N59" s="1073"/>
      <c r="O59" s="256"/>
      <c r="P59" s="256"/>
      <c r="Q59" s="256"/>
      <c r="R59" s="256"/>
      <c r="S59" s="256"/>
      <c r="T59" s="256"/>
      <c r="U59" s="256"/>
      <c r="V59" s="256"/>
      <c r="W59" s="256"/>
      <c r="X59" s="256"/>
      <c r="Y59" s="256"/>
      <c r="Z59" s="256"/>
      <c r="AA59" s="256"/>
      <c r="AB59" s="256"/>
      <c r="AC59" s="256"/>
      <c r="AD59" s="256"/>
      <c r="AE59" s="256"/>
      <c r="AF59" s="256"/>
      <c r="AG59" s="256"/>
      <c r="AH59" s="257"/>
      <c r="AI59" s="333"/>
      <c r="AJ59" s="390">
        <f>COUNTIFS(O54:AH54,"1",O59:AH59,"1")</f>
        <v>0</v>
      </c>
      <c r="AK59" s="391">
        <f>COUNTIFS(O54:AH54,"1",O59:AH59,"0")</f>
        <v>0</v>
      </c>
      <c r="AL59" s="391">
        <f t="shared" si="6"/>
        <v>0</v>
      </c>
      <c r="AM59" s="392" t="str">
        <f t="shared" si="7"/>
        <v xml:space="preserve"> </v>
      </c>
    </row>
    <row r="60" spans="1:39" x14ac:dyDescent="0.2">
      <c r="A60" s="224"/>
      <c r="B60" s="1075"/>
      <c r="C60" s="1073" t="s">
        <v>828</v>
      </c>
      <c r="D60" s="1073"/>
      <c r="E60" s="1073"/>
      <c r="F60" s="1073"/>
      <c r="G60" s="1073"/>
      <c r="H60" s="1073"/>
      <c r="I60" s="1073"/>
      <c r="J60" s="1073"/>
      <c r="K60" s="1073"/>
      <c r="L60" s="1073"/>
      <c r="M60" s="1073"/>
      <c r="N60" s="1073"/>
      <c r="O60" s="256"/>
      <c r="P60" s="256"/>
      <c r="Q60" s="256"/>
      <c r="R60" s="256"/>
      <c r="S60" s="256"/>
      <c r="T60" s="256"/>
      <c r="U60" s="256"/>
      <c r="V60" s="256"/>
      <c r="W60" s="256"/>
      <c r="X60" s="256"/>
      <c r="Y60" s="256"/>
      <c r="Z60" s="256"/>
      <c r="AA60" s="256"/>
      <c r="AB60" s="256"/>
      <c r="AC60" s="256"/>
      <c r="AD60" s="256"/>
      <c r="AE60" s="256"/>
      <c r="AF60" s="256"/>
      <c r="AG60" s="256"/>
      <c r="AH60" s="257"/>
      <c r="AI60" s="333"/>
      <c r="AJ60" s="390">
        <f>COUNTIFS(O54:AH54,"1",O60:AH60,"1")</f>
        <v>0</v>
      </c>
      <c r="AK60" s="391">
        <f>COUNTIFS(O54:AH54,"1",O60:AH60,"0")</f>
        <v>0</v>
      </c>
      <c r="AL60" s="391">
        <f t="shared" si="6"/>
        <v>0</v>
      </c>
      <c r="AM60" s="392" t="str">
        <f t="shared" si="7"/>
        <v xml:space="preserve"> </v>
      </c>
    </row>
    <row r="61" spans="1:39" x14ac:dyDescent="0.2">
      <c r="A61" s="224"/>
      <c r="B61" s="1075"/>
      <c r="C61" s="1073" t="s">
        <v>829</v>
      </c>
      <c r="D61" s="1073"/>
      <c r="E61" s="1073"/>
      <c r="F61" s="1073"/>
      <c r="G61" s="1073"/>
      <c r="H61" s="1073"/>
      <c r="I61" s="1073"/>
      <c r="J61" s="1073"/>
      <c r="K61" s="1073"/>
      <c r="L61" s="1073"/>
      <c r="M61" s="1073"/>
      <c r="N61" s="1073"/>
      <c r="O61" s="256"/>
      <c r="P61" s="256"/>
      <c r="Q61" s="256"/>
      <c r="R61" s="256"/>
      <c r="S61" s="256"/>
      <c r="T61" s="256"/>
      <c r="U61" s="256"/>
      <c r="V61" s="256"/>
      <c r="W61" s="256"/>
      <c r="X61" s="256"/>
      <c r="Y61" s="256"/>
      <c r="Z61" s="256"/>
      <c r="AA61" s="256"/>
      <c r="AB61" s="256"/>
      <c r="AC61" s="256"/>
      <c r="AD61" s="256"/>
      <c r="AE61" s="256"/>
      <c r="AF61" s="256"/>
      <c r="AG61" s="256"/>
      <c r="AH61" s="257"/>
      <c r="AI61" s="333"/>
      <c r="AJ61" s="390">
        <f>COUNTIFS(O54:AH54,"1",O61:AH61,"1")</f>
        <v>0</v>
      </c>
      <c r="AK61" s="391">
        <f>COUNTIFS(O54:AH54,"1",O61:AH61,"0")</f>
        <v>0</v>
      </c>
      <c r="AL61" s="391">
        <f t="shared" si="6"/>
        <v>0</v>
      </c>
      <c r="AM61" s="392" t="str">
        <f t="shared" si="7"/>
        <v xml:space="preserve"> </v>
      </c>
    </row>
    <row r="62" spans="1:39" x14ac:dyDescent="0.2">
      <c r="A62" s="224"/>
      <c r="B62" s="1077"/>
      <c r="C62" s="1073" t="s">
        <v>197</v>
      </c>
      <c r="D62" s="1073"/>
      <c r="E62" s="1073"/>
      <c r="F62" s="1073"/>
      <c r="G62" s="1073"/>
      <c r="H62" s="1073"/>
      <c r="I62" s="1073"/>
      <c r="J62" s="1073"/>
      <c r="K62" s="1073"/>
      <c r="L62" s="1073"/>
      <c r="M62" s="1073"/>
      <c r="N62" s="1073"/>
      <c r="O62" s="256"/>
      <c r="P62" s="256"/>
      <c r="Q62" s="256"/>
      <c r="R62" s="256"/>
      <c r="S62" s="256"/>
      <c r="T62" s="256"/>
      <c r="U62" s="256"/>
      <c r="V62" s="256"/>
      <c r="W62" s="256"/>
      <c r="X62" s="256"/>
      <c r="Y62" s="256"/>
      <c r="Z62" s="256"/>
      <c r="AA62" s="256"/>
      <c r="AB62" s="256"/>
      <c r="AC62" s="256"/>
      <c r="AD62" s="256"/>
      <c r="AE62" s="256"/>
      <c r="AF62" s="256"/>
      <c r="AG62" s="256"/>
      <c r="AH62" s="257"/>
      <c r="AI62" s="333"/>
      <c r="AJ62" s="390">
        <f>COUNTIFS(O54:AH54,"1",O62:AH62,"1")</f>
        <v>0</v>
      </c>
      <c r="AK62" s="391">
        <f>COUNTIFS(O54:AH54,"1",O62:AH62,"0")</f>
        <v>0</v>
      </c>
      <c r="AL62" s="391">
        <f t="shared" si="6"/>
        <v>0</v>
      </c>
      <c r="AM62" s="392" t="str">
        <f t="shared" si="7"/>
        <v xml:space="preserve"> </v>
      </c>
    </row>
    <row r="63" spans="1:39" x14ac:dyDescent="0.2">
      <c r="A63" s="224"/>
      <c r="B63" s="1074">
        <v>10.199999999999999</v>
      </c>
      <c r="C63" s="1072" t="s">
        <v>1135</v>
      </c>
      <c r="D63" s="1072"/>
      <c r="E63" s="1072"/>
      <c r="F63" s="1072"/>
      <c r="G63" s="1072"/>
      <c r="H63" s="1072"/>
      <c r="I63" s="1072"/>
      <c r="J63" s="1072"/>
      <c r="K63" s="1072"/>
      <c r="L63" s="1072"/>
      <c r="M63" s="1072"/>
      <c r="N63" s="1072"/>
      <c r="O63" s="268"/>
      <c r="P63" s="269"/>
      <c r="Q63" s="269"/>
      <c r="R63" s="269"/>
      <c r="S63" s="269"/>
      <c r="T63" s="269"/>
      <c r="U63" s="269"/>
      <c r="V63" s="269"/>
      <c r="W63" s="269"/>
      <c r="X63" s="269"/>
      <c r="Y63" s="269"/>
      <c r="Z63" s="269"/>
      <c r="AA63" s="269"/>
      <c r="AB63" s="269"/>
      <c r="AC63" s="269"/>
      <c r="AD63" s="269"/>
      <c r="AE63" s="269"/>
      <c r="AF63" s="269"/>
      <c r="AG63" s="269"/>
      <c r="AH63" s="270"/>
      <c r="AI63" s="333"/>
      <c r="AJ63" s="1021"/>
      <c r="AK63" s="1022"/>
      <c r="AL63" s="1022"/>
      <c r="AM63" s="1023"/>
    </row>
    <row r="64" spans="1:39" x14ac:dyDescent="0.2">
      <c r="A64" s="224"/>
      <c r="B64" s="1075"/>
      <c r="C64" s="1073" t="s">
        <v>198</v>
      </c>
      <c r="D64" s="1073"/>
      <c r="E64" s="1073"/>
      <c r="F64" s="1073"/>
      <c r="G64" s="1073"/>
      <c r="H64" s="1073"/>
      <c r="I64" s="1073"/>
      <c r="J64" s="1073"/>
      <c r="K64" s="1073"/>
      <c r="L64" s="1073"/>
      <c r="M64" s="1073"/>
      <c r="N64" s="1073"/>
      <c r="O64" s="256"/>
      <c r="P64" s="256"/>
      <c r="Q64" s="256"/>
      <c r="R64" s="256"/>
      <c r="S64" s="256"/>
      <c r="T64" s="256"/>
      <c r="U64" s="256"/>
      <c r="V64" s="256"/>
      <c r="W64" s="256"/>
      <c r="X64" s="256"/>
      <c r="Y64" s="256"/>
      <c r="Z64" s="256"/>
      <c r="AA64" s="256"/>
      <c r="AB64" s="256"/>
      <c r="AC64" s="256"/>
      <c r="AD64" s="256"/>
      <c r="AE64" s="256"/>
      <c r="AF64" s="256"/>
      <c r="AG64" s="256"/>
      <c r="AH64" s="257"/>
      <c r="AI64" s="333"/>
      <c r="AJ64" s="390">
        <f>COUNTIFS(O54:AH54,"1",O64:AH64,"1")</f>
        <v>0</v>
      </c>
      <c r="AK64" s="391">
        <f>COUNTIFS(O54:AH54,"1",O64:AH64,"0")</f>
        <v>0</v>
      </c>
      <c r="AL64" s="391">
        <f t="shared" ref="AL64:AL65" si="8">SUM(AJ64:AK64)</f>
        <v>0</v>
      </c>
      <c r="AM64" s="392" t="str">
        <f t="shared" ref="AM64:AM68" si="9">IF(AL64=0," ",SUM(AJ64/AL64))</f>
        <v xml:space="preserve"> </v>
      </c>
    </row>
    <row r="65" spans="1:39" x14ac:dyDescent="0.2">
      <c r="A65" s="224"/>
      <c r="B65" s="1075"/>
      <c r="C65" s="1073" t="s">
        <v>830</v>
      </c>
      <c r="D65" s="1073"/>
      <c r="E65" s="1073"/>
      <c r="F65" s="1073"/>
      <c r="G65" s="1073"/>
      <c r="H65" s="1073"/>
      <c r="I65" s="1073"/>
      <c r="J65" s="1073"/>
      <c r="K65" s="1073"/>
      <c r="L65" s="1073"/>
      <c r="M65" s="1073"/>
      <c r="N65" s="1073"/>
      <c r="O65" s="256"/>
      <c r="P65" s="256"/>
      <c r="Q65" s="256"/>
      <c r="R65" s="256"/>
      <c r="S65" s="256"/>
      <c r="T65" s="256"/>
      <c r="U65" s="256"/>
      <c r="V65" s="256"/>
      <c r="W65" s="256"/>
      <c r="X65" s="256"/>
      <c r="Y65" s="256"/>
      <c r="Z65" s="256"/>
      <c r="AA65" s="256"/>
      <c r="AB65" s="256"/>
      <c r="AC65" s="256"/>
      <c r="AD65" s="256"/>
      <c r="AE65" s="256"/>
      <c r="AF65" s="256"/>
      <c r="AG65" s="256"/>
      <c r="AH65" s="257"/>
      <c r="AI65" s="333"/>
      <c r="AJ65" s="390">
        <f>COUNTIFS(O54:AH54,"1",O65:AH65,"1")</f>
        <v>0</v>
      </c>
      <c r="AK65" s="391">
        <f>COUNTIFS(O54:AH54,"1",O65:AH65,"0")</f>
        <v>0</v>
      </c>
      <c r="AL65" s="391">
        <f t="shared" si="8"/>
        <v>0</v>
      </c>
      <c r="AM65" s="392" t="str">
        <f t="shared" si="9"/>
        <v xml:space="preserve"> </v>
      </c>
    </row>
    <row r="66" spans="1:39" x14ac:dyDescent="0.2">
      <c r="A66" s="224"/>
      <c r="B66" s="1075"/>
      <c r="C66" s="1073" t="s">
        <v>831</v>
      </c>
      <c r="D66" s="1073"/>
      <c r="E66" s="1073"/>
      <c r="F66" s="1073"/>
      <c r="G66" s="1073"/>
      <c r="H66" s="1073"/>
      <c r="I66" s="1073"/>
      <c r="J66" s="1073"/>
      <c r="K66" s="1073"/>
      <c r="L66" s="1073"/>
      <c r="M66" s="1073"/>
      <c r="N66" s="1073"/>
      <c r="O66" s="329"/>
      <c r="P66" s="329"/>
      <c r="Q66" s="329"/>
      <c r="R66" s="329"/>
      <c r="S66" s="329"/>
      <c r="T66" s="329"/>
      <c r="U66" s="329"/>
      <c r="V66" s="329"/>
      <c r="W66" s="329"/>
      <c r="X66" s="329"/>
      <c r="Y66" s="329"/>
      <c r="Z66" s="329"/>
      <c r="AA66" s="329"/>
      <c r="AB66" s="329"/>
      <c r="AC66" s="329"/>
      <c r="AD66" s="329"/>
      <c r="AE66" s="329"/>
      <c r="AF66" s="329"/>
      <c r="AG66" s="329"/>
      <c r="AH66" s="257"/>
      <c r="AI66" s="333"/>
      <c r="AJ66" s="390">
        <f>COUNTIFS(O54:AH54,"1",O66:AH66,"1")</f>
        <v>0</v>
      </c>
      <c r="AK66" s="391">
        <f t="shared" ref="AK66:AK68" si="10">COUNTIFS(O55:AH55,"1",O66:AH66,"0")</f>
        <v>0</v>
      </c>
      <c r="AL66" s="391">
        <f t="shared" ref="AL66:AL68" si="11">SUM(AJ66:AK66)</f>
        <v>0</v>
      </c>
      <c r="AM66" s="392" t="str">
        <f t="shared" si="9"/>
        <v xml:space="preserve"> </v>
      </c>
    </row>
    <row r="67" spans="1:39" x14ac:dyDescent="0.2">
      <c r="A67" s="224"/>
      <c r="B67" s="1075"/>
      <c r="C67" s="1073" t="s">
        <v>832</v>
      </c>
      <c r="D67" s="1073"/>
      <c r="E67" s="1073"/>
      <c r="F67" s="1073"/>
      <c r="G67" s="1073"/>
      <c r="H67" s="1073"/>
      <c r="I67" s="1073"/>
      <c r="J67" s="1073"/>
      <c r="K67" s="1073"/>
      <c r="L67" s="1073"/>
      <c r="M67" s="1073"/>
      <c r="N67" s="1073"/>
      <c r="O67" s="329"/>
      <c r="P67" s="329"/>
      <c r="Q67" s="329"/>
      <c r="R67" s="329"/>
      <c r="S67" s="329"/>
      <c r="T67" s="329"/>
      <c r="U67" s="329"/>
      <c r="V67" s="329"/>
      <c r="W67" s="329"/>
      <c r="X67" s="329"/>
      <c r="Y67" s="329"/>
      <c r="Z67" s="329"/>
      <c r="AA67" s="329"/>
      <c r="AB67" s="329"/>
      <c r="AC67" s="329"/>
      <c r="AD67" s="329"/>
      <c r="AE67" s="329"/>
      <c r="AF67" s="329"/>
      <c r="AG67" s="329"/>
      <c r="AH67" s="257"/>
      <c r="AI67" s="333"/>
      <c r="AJ67" s="390">
        <f>COUNTIFS(O54:AH54,"1",O67:AH67,"1")</f>
        <v>0</v>
      </c>
      <c r="AK67" s="391">
        <f t="shared" si="10"/>
        <v>0</v>
      </c>
      <c r="AL67" s="391">
        <f t="shared" si="11"/>
        <v>0</v>
      </c>
      <c r="AM67" s="392" t="str">
        <f t="shared" si="9"/>
        <v xml:space="preserve"> </v>
      </c>
    </row>
    <row r="68" spans="1:39" x14ac:dyDescent="0.2">
      <c r="A68" s="224"/>
      <c r="B68" s="1077"/>
      <c r="C68" s="1073" t="s">
        <v>197</v>
      </c>
      <c r="D68" s="1073"/>
      <c r="E68" s="1073"/>
      <c r="F68" s="1073"/>
      <c r="G68" s="1073"/>
      <c r="H68" s="1073"/>
      <c r="I68" s="1073"/>
      <c r="J68" s="1073"/>
      <c r="K68" s="1073"/>
      <c r="L68" s="1073"/>
      <c r="M68" s="1073"/>
      <c r="N68" s="1073"/>
      <c r="O68" s="256"/>
      <c r="P68" s="256"/>
      <c r="Q68" s="256"/>
      <c r="R68" s="256"/>
      <c r="S68" s="256"/>
      <c r="T68" s="256"/>
      <c r="U68" s="256"/>
      <c r="V68" s="256"/>
      <c r="W68" s="256"/>
      <c r="X68" s="256"/>
      <c r="Y68" s="256"/>
      <c r="Z68" s="256"/>
      <c r="AA68" s="256"/>
      <c r="AB68" s="256"/>
      <c r="AC68" s="256"/>
      <c r="AD68" s="256"/>
      <c r="AE68" s="256"/>
      <c r="AF68" s="256"/>
      <c r="AG68" s="256"/>
      <c r="AH68" s="257"/>
      <c r="AI68" s="333"/>
      <c r="AJ68" s="390">
        <f>COUNTIFS(O54:AH54,"1",O68:AH68,"1")</f>
        <v>0</v>
      </c>
      <c r="AK68" s="391">
        <f t="shared" si="10"/>
        <v>0</v>
      </c>
      <c r="AL68" s="391">
        <f t="shared" si="11"/>
        <v>0</v>
      </c>
      <c r="AM68" s="392" t="str">
        <f t="shared" si="9"/>
        <v xml:space="preserve"> </v>
      </c>
    </row>
    <row r="69" spans="1:39" x14ac:dyDescent="0.2">
      <c r="A69" s="224"/>
      <c r="B69" s="1074">
        <v>10.3</v>
      </c>
      <c r="C69" s="1072" t="s">
        <v>1136</v>
      </c>
      <c r="D69" s="1072"/>
      <c r="E69" s="1072"/>
      <c r="F69" s="1072"/>
      <c r="G69" s="1072"/>
      <c r="H69" s="1072"/>
      <c r="I69" s="1072"/>
      <c r="J69" s="1072"/>
      <c r="K69" s="1072"/>
      <c r="L69" s="1072"/>
      <c r="M69" s="1072"/>
      <c r="N69" s="1072"/>
      <c r="O69" s="268"/>
      <c r="P69" s="269"/>
      <c r="Q69" s="269"/>
      <c r="R69" s="269"/>
      <c r="S69" s="269"/>
      <c r="T69" s="269"/>
      <c r="U69" s="269"/>
      <c r="V69" s="269"/>
      <c r="W69" s="269"/>
      <c r="X69" s="269"/>
      <c r="Y69" s="269"/>
      <c r="Z69" s="269"/>
      <c r="AA69" s="269"/>
      <c r="AB69" s="269"/>
      <c r="AC69" s="269"/>
      <c r="AD69" s="269"/>
      <c r="AE69" s="269"/>
      <c r="AF69" s="269"/>
      <c r="AG69" s="269"/>
      <c r="AH69" s="270"/>
      <c r="AI69" s="333"/>
      <c r="AJ69" s="1021"/>
      <c r="AK69" s="1022"/>
      <c r="AL69" s="1022"/>
      <c r="AM69" s="1023"/>
    </row>
    <row r="70" spans="1:39" x14ac:dyDescent="0.2">
      <c r="A70" s="224"/>
      <c r="B70" s="1075"/>
      <c r="C70" s="1073" t="s">
        <v>833</v>
      </c>
      <c r="D70" s="1073"/>
      <c r="E70" s="1073"/>
      <c r="F70" s="1073"/>
      <c r="G70" s="1073"/>
      <c r="H70" s="1073"/>
      <c r="I70" s="1073"/>
      <c r="J70" s="1073"/>
      <c r="K70" s="1073"/>
      <c r="L70" s="1073"/>
      <c r="M70" s="1073"/>
      <c r="N70" s="1073"/>
      <c r="O70" s="256"/>
      <c r="P70" s="256"/>
      <c r="Q70" s="256"/>
      <c r="R70" s="256"/>
      <c r="S70" s="256"/>
      <c r="T70" s="256"/>
      <c r="U70" s="256"/>
      <c r="V70" s="256"/>
      <c r="W70" s="256"/>
      <c r="X70" s="256"/>
      <c r="Y70" s="256"/>
      <c r="Z70" s="256"/>
      <c r="AA70" s="256"/>
      <c r="AB70" s="256"/>
      <c r="AC70" s="256"/>
      <c r="AD70" s="256"/>
      <c r="AE70" s="256"/>
      <c r="AF70" s="256"/>
      <c r="AG70" s="256"/>
      <c r="AH70" s="257"/>
      <c r="AI70" s="333"/>
      <c r="AJ70" s="390">
        <f>COUNTIFS(O54:AH54,"1",O70:AH70,"1")</f>
        <v>0</v>
      </c>
      <c r="AK70" s="391">
        <f>COUNTIFS(O54:AH54,"1",O70:AH70,"0")</f>
        <v>0</v>
      </c>
      <c r="AL70" s="391">
        <f t="shared" ref="AL70:AL74" si="12">SUM(AJ70:AK70)</f>
        <v>0</v>
      </c>
      <c r="AM70" s="392" t="str">
        <f t="shared" ref="AM70:AM74" si="13">IF(AL70=0," ",SUM(AJ70/AL70))</f>
        <v xml:space="preserve"> </v>
      </c>
    </row>
    <row r="71" spans="1:39" x14ac:dyDescent="0.2">
      <c r="A71" s="224"/>
      <c r="B71" s="1075"/>
      <c r="C71" s="1073" t="s">
        <v>834</v>
      </c>
      <c r="D71" s="1073"/>
      <c r="E71" s="1073"/>
      <c r="F71" s="1073"/>
      <c r="G71" s="1073"/>
      <c r="H71" s="1073"/>
      <c r="I71" s="1073"/>
      <c r="J71" s="1073"/>
      <c r="K71" s="1073"/>
      <c r="L71" s="1073"/>
      <c r="M71" s="1073"/>
      <c r="N71" s="1073"/>
      <c r="O71" s="256"/>
      <c r="P71" s="256"/>
      <c r="Q71" s="256"/>
      <c r="R71" s="256"/>
      <c r="S71" s="256"/>
      <c r="T71" s="256"/>
      <c r="U71" s="256"/>
      <c r="V71" s="256"/>
      <c r="W71" s="256"/>
      <c r="X71" s="256"/>
      <c r="Y71" s="256"/>
      <c r="Z71" s="256"/>
      <c r="AA71" s="256"/>
      <c r="AB71" s="256"/>
      <c r="AC71" s="256"/>
      <c r="AD71" s="256"/>
      <c r="AE71" s="256"/>
      <c r="AF71" s="256"/>
      <c r="AG71" s="256"/>
      <c r="AH71" s="257"/>
      <c r="AI71" s="333"/>
      <c r="AJ71" s="390">
        <f>COUNTIFS(O54:AH54,"1",O71:AH71,"1")</f>
        <v>0</v>
      </c>
      <c r="AK71" s="391">
        <f>COUNTIFS(O54:AH54,"1",O71:AH71,"0")</f>
        <v>0</v>
      </c>
      <c r="AL71" s="391">
        <f t="shared" si="12"/>
        <v>0</v>
      </c>
      <c r="AM71" s="392" t="str">
        <f t="shared" si="13"/>
        <v xml:space="preserve"> </v>
      </c>
    </row>
    <row r="72" spans="1:39" x14ac:dyDescent="0.2">
      <c r="A72" s="224"/>
      <c r="B72" s="1075"/>
      <c r="C72" s="1073" t="s">
        <v>200</v>
      </c>
      <c r="D72" s="1073"/>
      <c r="E72" s="1073"/>
      <c r="F72" s="1073"/>
      <c r="G72" s="1073"/>
      <c r="H72" s="1073"/>
      <c r="I72" s="1073"/>
      <c r="J72" s="1073"/>
      <c r="K72" s="1073"/>
      <c r="L72" s="1073"/>
      <c r="M72" s="1073"/>
      <c r="N72" s="1073"/>
      <c r="O72" s="256"/>
      <c r="P72" s="256"/>
      <c r="Q72" s="256"/>
      <c r="R72" s="256"/>
      <c r="S72" s="256"/>
      <c r="T72" s="256"/>
      <c r="U72" s="256"/>
      <c r="V72" s="256"/>
      <c r="W72" s="256"/>
      <c r="X72" s="256"/>
      <c r="Y72" s="256"/>
      <c r="Z72" s="256"/>
      <c r="AA72" s="256"/>
      <c r="AB72" s="256"/>
      <c r="AC72" s="256"/>
      <c r="AD72" s="256"/>
      <c r="AE72" s="256"/>
      <c r="AF72" s="256"/>
      <c r="AG72" s="256"/>
      <c r="AH72" s="257"/>
      <c r="AI72" s="333"/>
      <c r="AJ72" s="390">
        <f>COUNTIFS(O54:AH54,"1",O72:AH72,"1")</f>
        <v>0</v>
      </c>
      <c r="AK72" s="391">
        <f>COUNTIFS(O54:AH54,"1",O72:AH72,"0")</f>
        <v>0</v>
      </c>
      <c r="AL72" s="391">
        <f t="shared" si="12"/>
        <v>0</v>
      </c>
      <c r="AM72" s="392" t="str">
        <f t="shared" si="13"/>
        <v xml:space="preserve"> </v>
      </c>
    </row>
    <row r="73" spans="1:39" x14ac:dyDescent="0.2">
      <c r="A73" s="224"/>
      <c r="B73" s="1075"/>
      <c r="C73" s="1073" t="s">
        <v>199</v>
      </c>
      <c r="D73" s="1073"/>
      <c r="E73" s="1073"/>
      <c r="F73" s="1073"/>
      <c r="G73" s="1073"/>
      <c r="H73" s="1073"/>
      <c r="I73" s="1073"/>
      <c r="J73" s="1073"/>
      <c r="K73" s="1073"/>
      <c r="L73" s="1073"/>
      <c r="M73" s="1073"/>
      <c r="N73" s="1073"/>
      <c r="O73" s="256"/>
      <c r="P73" s="256"/>
      <c r="Q73" s="256"/>
      <c r="R73" s="256"/>
      <c r="S73" s="256"/>
      <c r="T73" s="256"/>
      <c r="U73" s="256"/>
      <c r="V73" s="256"/>
      <c r="W73" s="256"/>
      <c r="X73" s="256"/>
      <c r="Y73" s="256"/>
      <c r="Z73" s="256"/>
      <c r="AA73" s="256"/>
      <c r="AB73" s="256"/>
      <c r="AC73" s="256"/>
      <c r="AD73" s="256"/>
      <c r="AE73" s="256"/>
      <c r="AF73" s="256"/>
      <c r="AG73" s="256"/>
      <c r="AH73" s="257"/>
      <c r="AI73" s="333"/>
      <c r="AJ73" s="390">
        <f>COUNTIFS(O54:AH54,"1",O73:AH73,"1")</f>
        <v>0</v>
      </c>
      <c r="AK73" s="391">
        <f>COUNTIFS(O54:AH54,"1",O73:AH73,"0")</f>
        <v>0</v>
      </c>
      <c r="AL73" s="391">
        <f t="shared" si="12"/>
        <v>0</v>
      </c>
      <c r="AM73" s="392" t="str">
        <f t="shared" si="13"/>
        <v xml:space="preserve"> </v>
      </c>
    </row>
    <row r="74" spans="1:39" ht="13.5" thickBot="1" x14ac:dyDescent="0.25">
      <c r="A74" s="224"/>
      <c r="B74" s="1076"/>
      <c r="C74" s="1068" t="s">
        <v>197</v>
      </c>
      <c r="D74" s="1068"/>
      <c r="E74" s="1068"/>
      <c r="F74" s="1068"/>
      <c r="G74" s="1068"/>
      <c r="H74" s="1068"/>
      <c r="I74" s="1068"/>
      <c r="J74" s="1068"/>
      <c r="K74" s="1068"/>
      <c r="L74" s="1068"/>
      <c r="M74" s="1068"/>
      <c r="N74" s="1068"/>
      <c r="O74" s="261"/>
      <c r="P74" s="261"/>
      <c r="Q74" s="261"/>
      <c r="R74" s="261"/>
      <c r="S74" s="261"/>
      <c r="T74" s="261"/>
      <c r="U74" s="261"/>
      <c r="V74" s="261"/>
      <c r="W74" s="261"/>
      <c r="X74" s="261"/>
      <c r="Y74" s="261"/>
      <c r="Z74" s="261"/>
      <c r="AA74" s="261"/>
      <c r="AB74" s="261"/>
      <c r="AC74" s="261"/>
      <c r="AD74" s="261"/>
      <c r="AE74" s="261"/>
      <c r="AF74" s="261"/>
      <c r="AG74" s="261"/>
      <c r="AH74" s="262"/>
      <c r="AI74" s="333"/>
      <c r="AJ74" s="393">
        <f>COUNTIFS(O54:AH54,"1",O74:AH74,"1")</f>
        <v>0</v>
      </c>
      <c r="AK74" s="394">
        <f>COUNTIFS(O54:AH54,"1",O74:AH74,"0")</f>
        <v>0</v>
      </c>
      <c r="AL74" s="394">
        <f t="shared" si="12"/>
        <v>0</v>
      </c>
      <c r="AM74" s="395" t="str">
        <f t="shared" si="13"/>
        <v xml:space="preserve"> </v>
      </c>
    </row>
    <row r="75" spans="1:39" ht="13.5" thickBot="1" x14ac:dyDescent="0.25">
      <c r="A75" s="224"/>
      <c r="B75" s="1070" t="s">
        <v>201</v>
      </c>
      <c r="C75" s="1071"/>
      <c r="D75" s="1071"/>
      <c r="E75" s="1071"/>
      <c r="F75" s="1071"/>
      <c r="G75" s="1071"/>
      <c r="H75" s="1071"/>
      <c r="I75" s="1071"/>
      <c r="J75" s="1071"/>
      <c r="K75" s="1071"/>
      <c r="L75" s="1071"/>
      <c r="M75" s="1071"/>
      <c r="N75" s="1071"/>
      <c r="O75" s="305"/>
      <c r="P75" s="305"/>
      <c r="Q75" s="305"/>
      <c r="R75" s="305"/>
      <c r="S75" s="305"/>
      <c r="T75" s="305"/>
      <c r="U75" s="305"/>
      <c r="V75" s="305"/>
      <c r="W75" s="305"/>
      <c r="X75" s="305"/>
      <c r="Y75" s="305"/>
      <c r="Z75" s="305"/>
      <c r="AA75" s="305"/>
      <c r="AB75" s="305"/>
      <c r="AC75" s="305"/>
      <c r="AD75" s="305"/>
      <c r="AE75" s="305"/>
      <c r="AF75" s="305"/>
      <c r="AG75" s="305"/>
      <c r="AH75" s="306"/>
      <c r="AI75" s="334"/>
      <c r="AJ75" s="1118"/>
      <c r="AK75" s="1119"/>
      <c r="AL75" s="1119"/>
      <c r="AM75" s="1120"/>
    </row>
    <row r="76" spans="1:39" x14ac:dyDescent="0.2">
      <c r="A76" s="224"/>
      <c r="B76" s="250">
        <v>11</v>
      </c>
      <c r="C76" s="1069" t="s">
        <v>202</v>
      </c>
      <c r="D76" s="1069"/>
      <c r="E76" s="1069"/>
      <c r="F76" s="1069"/>
      <c r="G76" s="1069"/>
      <c r="H76" s="1069"/>
      <c r="I76" s="1069"/>
      <c r="J76" s="1069"/>
      <c r="K76" s="1069"/>
      <c r="L76" s="1069"/>
      <c r="M76" s="1069"/>
      <c r="N76" s="1069"/>
      <c r="O76" s="408"/>
      <c r="P76" s="408"/>
      <c r="Q76" s="408"/>
      <c r="R76" s="408"/>
      <c r="S76" s="408"/>
      <c r="T76" s="408"/>
      <c r="U76" s="408"/>
      <c r="V76" s="408"/>
      <c r="W76" s="408"/>
      <c r="X76" s="408"/>
      <c r="Y76" s="408"/>
      <c r="Z76" s="408"/>
      <c r="AA76" s="408"/>
      <c r="AB76" s="408"/>
      <c r="AC76" s="408"/>
      <c r="AD76" s="408"/>
      <c r="AE76" s="408"/>
      <c r="AF76" s="408"/>
      <c r="AG76" s="408"/>
      <c r="AH76" s="410"/>
      <c r="AI76" s="333"/>
      <c r="AJ76" s="253">
        <f>COUNTIF(O76:AH76,"1")</f>
        <v>0</v>
      </c>
      <c r="AK76" s="254">
        <f>COUNTIF(O76:AH76,"0")</f>
        <v>0</v>
      </c>
      <c r="AL76" s="254">
        <f t="shared" ref="AL76" si="14">SUM(AJ76:AK76)</f>
        <v>0</v>
      </c>
      <c r="AM76" s="255" t="str">
        <f t="shared" ref="AM76" si="15">IF(AL76=0," ",SUM(AJ76/AL76))</f>
        <v xml:space="preserve"> </v>
      </c>
    </row>
    <row r="77" spans="1:39" x14ac:dyDescent="0.2">
      <c r="A77" s="224"/>
      <c r="B77" s="921">
        <v>11.1</v>
      </c>
      <c r="C77" s="902" t="s">
        <v>918</v>
      </c>
      <c r="D77" s="1053"/>
      <c r="E77" s="1053"/>
      <c r="F77" s="1053"/>
      <c r="G77" s="1053"/>
      <c r="H77" s="1053"/>
      <c r="I77" s="1053"/>
      <c r="J77" s="1053"/>
      <c r="K77" s="1053"/>
      <c r="L77" s="1053"/>
      <c r="M77" s="1053"/>
      <c r="N77" s="1053"/>
      <c r="O77" s="268"/>
      <c r="P77" s="417"/>
      <c r="Q77" s="417"/>
      <c r="R77" s="417"/>
      <c r="S77" s="417"/>
      <c r="T77" s="417"/>
      <c r="U77" s="417"/>
      <c r="V77" s="417"/>
      <c r="W77" s="417"/>
      <c r="X77" s="417"/>
      <c r="Y77" s="417"/>
      <c r="Z77" s="417"/>
      <c r="AA77" s="417"/>
      <c r="AB77" s="417"/>
      <c r="AC77" s="417"/>
      <c r="AD77" s="417"/>
      <c r="AE77" s="417"/>
      <c r="AF77" s="417"/>
      <c r="AG77" s="417"/>
      <c r="AH77" s="418"/>
      <c r="AI77" s="333"/>
      <c r="AJ77" s="1021"/>
      <c r="AK77" s="1022"/>
      <c r="AL77" s="1022"/>
      <c r="AM77" s="1023"/>
    </row>
    <row r="78" spans="1:39" x14ac:dyDescent="0.2">
      <c r="A78" s="224"/>
      <c r="B78" s="1054"/>
      <c r="C78" s="1088" t="s">
        <v>203</v>
      </c>
      <c r="D78" s="1088"/>
      <c r="E78" s="1088"/>
      <c r="F78" s="1088"/>
      <c r="G78" s="1088"/>
      <c r="H78" s="1088"/>
      <c r="I78" s="1088"/>
      <c r="J78" s="1088"/>
      <c r="K78" s="1088"/>
      <c r="L78" s="1088"/>
      <c r="M78" s="1088"/>
      <c r="N78" s="1088"/>
      <c r="O78" s="412"/>
      <c r="P78" s="412"/>
      <c r="Q78" s="412"/>
      <c r="R78" s="412"/>
      <c r="S78" s="412"/>
      <c r="T78" s="412"/>
      <c r="U78" s="412"/>
      <c r="V78" s="412"/>
      <c r="W78" s="412"/>
      <c r="X78" s="412"/>
      <c r="Y78" s="412"/>
      <c r="Z78" s="412"/>
      <c r="AA78" s="412"/>
      <c r="AB78" s="412"/>
      <c r="AC78" s="412"/>
      <c r="AD78" s="412"/>
      <c r="AE78" s="412"/>
      <c r="AF78" s="412"/>
      <c r="AG78" s="412"/>
      <c r="AH78" s="413"/>
      <c r="AI78" s="333"/>
      <c r="AJ78" s="258">
        <f>COUNTIFS(O76:AH76,"1",O78:AH78,"1")</f>
        <v>0</v>
      </c>
      <c r="AK78" s="259">
        <f>COUNTIFS(O76:AH76,"1",O78:AH78,"0")</f>
        <v>0</v>
      </c>
      <c r="AL78" s="259">
        <f t="shared" ref="AL78:AL82" si="16">SUM(AJ78:AK78)</f>
        <v>0</v>
      </c>
      <c r="AM78" s="260" t="str">
        <f t="shared" ref="AM78:AM82" si="17">IF(AL78=0," ",SUM(AJ78/AL78))</f>
        <v xml:space="preserve"> </v>
      </c>
    </row>
    <row r="79" spans="1:39" x14ac:dyDescent="0.2">
      <c r="A79" s="224"/>
      <c r="B79" s="1054"/>
      <c r="C79" s="1088" t="s">
        <v>204</v>
      </c>
      <c r="D79" s="1088"/>
      <c r="E79" s="1088"/>
      <c r="F79" s="1088"/>
      <c r="G79" s="1088"/>
      <c r="H79" s="1088"/>
      <c r="I79" s="1088"/>
      <c r="J79" s="1088"/>
      <c r="K79" s="1088"/>
      <c r="L79" s="1088"/>
      <c r="M79" s="1088"/>
      <c r="N79" s="1088"/>
      <c r="O79" s="412"/>
      <c r="P79" s="412"/>
      <c r="Q79" s="412"/>
      <c r="R79" s="412"/>
      <c r="S79" s="412"/>
      <c r="T79" s="412"/>
      <c r="U79" s="412"/>
      <c r="V79" s="412"/>
      <c r="W79" s="412"/>
      <c r="X79" s="412"/>
      <c r="Y79" s="412"/>
      <c r="Z79" s="412"/>
      <c r="AA79" s="412"/>
      <c r="AB79" s="412"/>
      <c r="AC79" s="412"/>
      <c r="AD79" s="412"/>
      <c r="AE79" s="412"/>
      <c r="AF79" s="412"/>
      <c r="AG79" s="412"/>
      <c r="AH79" s="413"/>
      <c r="AI79" s="333"/>
      <c r="AJ79" s="258">
        <f>COUNTIFS(O76:AH76,"1",O79:AH79,"1")</f>
        <v>0</v>
      </c>
      <c r="AK79" s="259">
        <f>COUNTIFS(O76:AH76,"1",O79:AH79,"0")</f>
        <v>0</v>
      </c>
      <c r="AL79" s="259">
        <f t="shared" si="16"/>
        <v>0</v>
      </c>
      <c r="AM79" s="260" t="str">
        <f t="shared" si="17"/>
        <v xml:space="preserve"> </v>
      </c>
    </row>
    <row r="80" spans="1:39" x14ac:dyDescent="0.2">
      <c r="A80" s="224"/>
      <c r="B80" s="1054"/>
      <c r="C80" s="1088" t="s">
        <v>205</v>
      </c>
      <c r="D80" s="1088"/>
      <c r="E80" s="1088"/>
      <c r="F80" s="1088"/>
      <c r="G80" s="1088"/>
      <c r="H80" s="1088"/>
      <c r="I80" s="1088"/>
      <c r="J80" s="1088"/>
      <c r="K80" s="1088"/>
      <c r="L80" s="1088"/>
      <c r="M80" s="1088"/>
      <c r="N80" s="1088"/>
      <c r="O80" s="412"/>
      <c r="P80" s="412"/>
      <c r="Q80" s="412"/>
      <c r="R80" s="412"/>
      <c r="S80" s="412"/>
      <c r="T80" s="412"/>
      <c r="U80" s="412"/>
      <c r="V80" s="412"/>
      <c r="W80" s="412"/>
      <c r="X80" s="412"/>
      <c r="Y80" s="412"/>
      <c r="Z80" s="412"/>
      <c r="AA80" s="412"/>
      <c r="AB80" s="412"/>
      <c r="AC80" s="412"/>
      <c r="AD80" s="412"/>
      <c r="AE80" s="412"/>
      <c r="AF80" s="412"/>
      <c r="AG80" s="412"/>
      <c r="AH80" s="413"/>
      <c r="AI80" s="333"/>
      <c r="AJ80" s="258">
        <f>COUNTIFS(O76:AH76,"1",O80:AH80,"1")</f>
        <v>0</v>
      </c>
      <c r="AK80" s="259">
        <f>COUNTIFS(O76:AH76,"1",O80:AH80,"0")</f>
        <v>0</v>
      </c>
      <c r="AL80" s="259">
        <f t="shared" si="16"/>
        <v>0</v>
      </c>
      <c r="AM80" s="260" t="str">
        <f t="shared" si="17"/>
        <v xml:space="preserve"> </v>
      </c>
    </row>
    <row r="81" spans="1:39" x14ac:dyDescent="0.2">
      <c r="A81" s="224"/>
      <c r="B81" s="1054"/>
      <c r="C81" s="1088" t="s">
        <v>206</v>
      </c>
      <c r="D81" s="1088"/>
      <c r="E81" s="1088"/>
      <c r="F81" s="1088"/>
      <c r="G81" s="1088"/>
      <c r="H81" s="1088"/>
      <c r="I81" s="1088"/>
      <c r="J81" s="1088"/>
      <c r="K81" s="1088"/>
      <c r="L81" s="1088"/>
      <c r="M81" s="1088"/>
      <c r="N81" s="1088"/>
      <c r="O81" s="412"/>
      <c r="P81" s="412"/>
      <c r="Q81" s="412"/>
      <c r="R81" s="412"/>
      <c r="S81" s="412"/>
      <c r="T81" s="412"/>
      <c r="U81" s="412"/>
      <c r="V81" s="412"/>
      <c r="W81" s="412"/>
      <c r="X81" s="412"/>
      <c r="Y81" s="412"/>
      <c r="Z81" s="412"/>
      <c r="AA81" s="412"/>
      <c r="AB81" s="412"/>
      <c r="AC81" s="412"/>
      <c r="AD81" s="412"/>
      <c r="AE81" s="412"/>
      <c r="AF81" s="412"/>
      <c r="AG81" s="412"/>
      <c r="AH81" s="413"/>
      <c r="AI81" s="333"/>
      <c r="AJ81" s="258">
        <f>COUNTIFS(O76:AH76,"1",O81:AH81,"1")</f>
        <v>0</v>
      </c>
      <c r="AK81" s="259">
        <f>COUNTIFS(O76:AH76,"1",O81:AH81,"0")</f>
        <v>0</v>
      </c>
      <c r="AL81" s="259">
        <f t="shared" si="16"/>
        <v>0</v>
      </c>
      <c r="AM81" s="260" t="str">
        <f t="shared" si="17"/>
        <v xml:space="preserve"> </v>
      </c>
    </row>
    <row r="82" spans="1:39" x14ac:dyDescent="0.2">
      <c r="A82" s="224"/>
      <c r="B82" s="1054"/>
      <c r="C82" s="1088" t="s">
        <v>197</v>
      </c>
      <c r="D82" s="1088"/>
      <c r="E82" s="1088"/>
      <c r="F82" s="1088"/>
      <c r="G82" s="1088"/>
      <c r="H82" s="1088"/>
      <c r="I82" s="1088"/>
      <c r="J82" s="1088"/>
      <c r="K82" s="1088"/>
      <c r="L82" s="1088"/>
      <c r="M82" s="1088"/>
      <c r="N82" s="1088"/>
      <c r="O82" s="412"/>
      <c r="P82" s="412"/>
      <c r="Q82" s="412"/>
      <c r="R82" s="412"/>
      <c r="S82" s="412"/>
      <c r="T82" s="412"/>
      <c r="U82" s="412"/>
      <c r="V82" s="412"/>
      <c r="W82" s="412"/>
      <c r="X82" s="412"/>
      <c r="Y82" s="412"/>
      <c r="Z82" s="412"/>
      <c r="AA82" s="412"/>
      <c r="AB82" s="412"/>
      <c r="AC82" s="412"/>
      <c r="AD82" s="412"/>
      <c r="AE82" s="412"/>
      <c r="AF82" s="412"/>
      <c r="AG82" s="412"/>
      <c r="AH82" s="413"/>
      <c r="AI82" s="333"/>
      <c r="AJ82" s="258">
        <f>COUNTIFS(O76:AH76,"1",O82:AH82,"1")</f>
        <v>0</v>
      </c>
      <c r="AK82" s="259">
        <f>COUNTIFS(O76:AH76,"1",O82:AH82,"0")</f>
        <v>0</v>
      </c>
      <c r="AL82" s="259">
        <f t="shared" si="16"/>
        <v>0</v>
      </c>
      <c r="AM82" s="260" t="str">
        <f t="shared" si="17"/>
        <v xml:space="preserve"> </v>
      </c>
    </row>
    <row r="83" spans="1:39" ht="13.5" thickBot="1" x14ac:dyDescent="0.25">
      <c r="A83" s="224"/>
      <c r="B83" s="1098"/>
      <c r="C83" s="700" t="s">
        <v>835</v>
      </c>
      <c r="D83" s="1088"/>
      <c r="E83" s="1088"/>
      <c r="F83" s="1088"/>
      <c r="G83" s="1088"/>
      <c r="H83" s="1088"/>
      <c r="I83" s="1088"/>
      <c r="J83" s="1088"/>
      <c r="K83" s="1088"/>
      <c r="L83" s="1088"/>
      <c r="M83" s="1088"/>
      <c r="N83" s="1088"/>
      <c r="O83" s="412"/>
      <c r="P83" s="412"/>
      <c r="Q83" s="412"/>
      <c r="R83" s="412"/>
      <c r="S83" s="412"/>
      <c r="T83" s="412"/>
      <c r="U83" s="412"/>
      <c r="V83" s="412"/>
      <c r="W83" s="412"/>
      <c r="X83" s="412"/>
      <c r="Y83" s="412"/>
      <c r="Z83" s="412"/>
      <c r="AA83" s="412"/>
      <c r="AB83" s="412"/>
      <c r="AC83" s="412"/>
      <c r="AD83" s="412"/>
      <c r="AE83" s="412"/>
      <c r="AF83" s="412"/>
      <c r="AG83" s="412"/>
      <c r="AH83" s="413"/>
      <c r="AI83" s="333"/>
      <c r="AJ83" s="263">
        <f>COUNTIFS(O76:AH76,"1",O83:AH83,"1")</f>
        <v>0</v>
      </c>
      <c r="AK83" s="264">
        <f>COUNTIFS(O76:AH76,"1",O83:AH83,"0")</f>
        <v>0</v>
      </c>
      <c r="AL83" s="264">
        <f>SUM(AJ83:AK83)</f>
        <v>0</v>
      </c>
      <c r="AM83" s="265" t="str">
        <f t="shared" ref="AM83" si="18">IF(AL83=0," ",SUM(AJ83/AL83))</f>
        <v xml:space="preserve"> </v>
      </c>
    </row>
    <row r="84" spans="1:39" x14ac:dyDescent="0.2">
      <c r="A84" s="224"/>
      <c r="B84" s="921">
        <v>11.2</v>
      </c>
      <c r="C84" s="1079" t="s">
        <v>207</v>
      </c>
      <c r="D84" s="1079"/>
      <c r="E84" s="1079"/>
      <c r="F84" s="1079"/>
      <c r="G84" s="1079"/>
      <c r="H84" s="1079"/>
      <c r="I84" s="1079"/>
      <c r="J84" s="1079"/>
      <c r="K84" s="1079"/>
      <c r="L84" s="1079"/>
      <c r="M84" s="1079"/>
      <c r="N84" s="1079"/>
      <c r="O84" s="419"/>
      <c r="P84" s="419"/>
      <c r="Q84" s="419"/>
      <c r="R84" s="419"/>
      <c r="S84" s="419"/>
      <c r="T84" s="419"/>
      <c r="U84" s="419"/>
      <c r="V84" s="419"/>
      <c r="W84" s="419"/>
      <c r="X84" s="419"/>
      <c r="Y84" s="419"/>
      <c r="Z84" s="419"/>
      <c r="AA84" s="419"/>
      <c r="AB84" s="419"/>
      <c r="AC84" s="419"/>
      <c r="AD84" s="419"/>
      <c r="AE84" s="419"/>
      <c r="AF84" s="419"/>
      <c r="AG84" s="419"/>
      <c r="AH84" s="420"/>
      <c r="AI84" s="333"/>
      <c r="AJ84" s="1135"/>
      <c r="AK84" s="1125"/>
      <c r="AL84" s="1125"/>
      <c r="AM84" s="1126"/>
    </row>
    <row r="85" spans="1:39" ht="39" customHeight="1" thickBot="1" x14ac:dyDescent="0.25">
      <c r="A85" s="224"/>
      <c r="B85" s="922"/>
      <c r="C85" s="923" t="s">
        <v>928</v>
      </c>
      <c r="D85" s="924"/>
      <c r="E85" s="924"/>
      <c r="F85" s="924"/>
      <c r="G85" s="924"/>
      <c r="H85" s="924"/>
      <c r="I85" s="924"/>
      <c r="J85" s="924"/>
      <c r="K85" s="924"/>
      <c r="L85" s="924"/>
      <c r="M85" s="924"/>
      <c r="N85" s="925"/>
      <c r="O85" s="421"/>
      <c r="P85" s="421"/>
      <c r="Q85" s="421"/>
      <c r="R85" s="421"/>
      <c r="S85" s="421"/>
      <c r="T85" s="421"/>
      <c r="U85" s="421"/>
      <c r="V85" s="421"/>
      <c r="W85" s="421"/>
      <c r="X85" s="421"/>
      <c r="Y85" s="421"/>
      <c r="Z85" s="421"/>
      <c r="AA85" s="421"/>
      <c r="AB85" s="421"/>
      <c r="AC85" s="421"/>
      <c r="AD85" s="421"/>
      <c r="AE85" s="421"/>
      <c r="AF85" s="421"/>
      <c r="AG85" s="421"/>
      <c r="AH85" s="422"/>
      <c r="AI85" s="333"/>
      <c r="AJ85" s="1135"/>
      <c r="AK85" s="1125"/>
      <c r="AL85" s="1125"/>
      <c r="AM85" s="1126"/>
    </row>
    <row r="86" spans="1:39" ht="13.5" thickBot="1" x14ac:dyDescent="0.25">
      <c r="A86" s="224"/>
      <c r="B86" s="1095" t="s">
        <v>208</v>
      </c>
      <c r="C86" s="1096"/>
      <c r="D86" s="1096"/>
      <c r="E86" s="1096"/>
      <c r="F86" s="1096"/>
      <c r="G86" s="1096"/>
      <c r="H86" s="1096"/>
      <c r="I86" s="1096"/>
      <c r="J86" s="1096"/>
      <c r="K86" s="1096"/>
      <c r="L86" s="1096"/>
      <c r="M86" s="1096"/>
      <c r="N86" s="1096"/>
      <c r="O86" s="315"/>
      <c r="P86" s="315"/>
      <c r="Q86" s="315"/>
      <c r="R86" s="315"/>
      <c r="S86" s="315"/>
      <c r="T86" s="315"/>
      <c r="U86" s="315"/>
      <c r="V86" s="315"/>
      <c r="W86" s="315"/>
      <c r="X86" s="315"/>
      <c r="Y86" s="315"/>
      <c r="Z86" s="315"/>
      <c r="AA86" s="315"/>
      <c r="AB86" s="315"/>
      <c r="AC86" s="315"/>
      <c r="AD86" s="315"/>
      <c r="AE86" s="315"/>
      <c r="AF86" s="315"/>
      <c r="AG86" s="315"/>
      <c r="AH86" s="316"/>
      <c r="AI86" s="333"/>
      <c r="AJ86" s="1135"/>
      <c r="AK86" s="1125"/>
      <c r="AL86" s="1125"/>
      <c r="AM86" s="1126"/>
    </row>
    <row r="87" spans="1:39" x14ac:dyDescent="0.2">
      <c r="A87" s="224"/>
      <c r="B87" s="1005"/>
      <c r="C87" s="1069" t="s">
        <v>214</v>
      </c>
      <c r="D87" s="1069"/>
      <c r="E87" s="1069"/>
      <c r="F87" s="1069"/>
      <c r="G87" s="1069"/>
      <c r="H87" s="1069"/>
      <c r="I87" s="1069"/>
      <c r="J87" s="1069"/>
      <c r="K87" s="1069"/>
      <c r="L87" s="1069"/>
      <c r="M87" s="1069"/>
      <c r="N87" s="1069"/>
      <c r="O87" s="287"/>
      <c r="P87" s="287"/>
      <c r="Q87" s="287"/>
      <c r="R87" s="287"/>
      <c r="S87" s="287"/>
      <c r="T87" s="287"/>
      <c r="U87" s="287"/>
      <c r="V87" s="287"/>
      <c r="W87" s="287"/>
      <c r="X87" s="287"/>
      <c r="Y87" s="287"/>
      <c r="Z87" s="287"/>
      <c r="AA87" s="287"/>
      <c r="AB87" s="287"/>
      <c r="AC87" s="287"/>
      <c r="AD87" s="287"/>
      <c r="AE87" s="287"/>
      <c r="AF87" s="287"/>
      <c r="AG87" s="287"/>
      <c r="AH87" s="307"/>
      <c r="AI87" s="333"/>
      <c r="AJ87" s="1135"/>
      <c r="AK87" s="1125"/>
      <c r="AL87" s="1125"/>
      <c r="AM87" s="1126"/>
    </row>
    <row r="88" spans="1:39" x14ac:dyDescent="0.2">
      <c r="A88" s="224"/>
      <c r="B88" s="1052"/>
      <c r="C88" s="902" t="s">
        <v>1129</v>
      </c>
      <c r="D88" s="1053"/>
      <c r="E88" s="1053"/>
      <c r="F88" s="1053"/>
      <c r="G88" s="1053"/>
      <c r="H88" s="1053"/>
      <c r="I88" s="1053"/>
      <c r="J88" s="1053"/>
      <c r="K88" s="1053"/>
      <c r="L88" s="1053"/>
      <c r="M88" s="1053"/>
      <c r="N88" s="1053"/>
      <c r="O88" s="308"/>
      <c r="P88" s="308"/>
      <c r="Q88" s="308"/>
      <c r="R88" s="308"/>
      <c r="S88" s="308"/>
      <c r="T88" s="308"/>
      <c r="U88" s="308"/>
      <c r="V88" s="308"/>
      <c r="W88" s="308"/>
      <c r="X88" s="308"/>
      <c r="Y88" s="308"/>
      <c r="Z88" s="308"/>
      <c r="AA88" s="308"/>
      <c r="AB88" s="308"/>
      <c r="AC88" s="308"/>
      <c r="AD88" s="308"/>
      <c r="AE88" s="308"/>
      <c r="AF88" s="308"/>
      <c r="AG88" s="308"/>
      <c r="AH88" s="309"/>
      <c r="AI88" s="333"/>
      <c r="AJ88" s="1135"/>
      <c r="AK88" s="1125"/>
      <c r="AL88" s="1125"/>
      <c r="AM88" s="1126"/>
    </row>
    <row r="89" spans="1:39" hidden="1" x14ac:dyDescent="0.2">
      <c r="A89" s="224"/>
      <c r="B89" s="1052"/>
      <c r="C89" s="310"/>
      <c r="D89" s="310"/>
      <c r="E89" s="310"/>
      <c r="F89" s="310"/>
      <c r="G89" s="310"/>
      <c r="H89" s="310"/>
      <c r="I89" s="310"/>
      <c r="J89" s="310"/>
      <c r="K89" s="310"/>
      <c r="L89" s="310"/>
      <c r="M89" s="310"/>
      <c r="N89" s="311"/>
      <c r="O89" s="312"/>
      <c r="P89" s="312"/>
      <c r="Q89" s="312"/>
      <c r="R89" s="312"/>
      <c r="S89" s="312"/>
      <c r="T89" s="312"/>
      <c r="U89" s="312"/>
      <c r="V89" s="312"/>
      <c r="W89" s="312" t="str">
        <f t="shared" ref="W89:AH89" si="19">IF(W88=0," ",_xlfn.IFS(W88="Occiput",1,W88="Ear",2,W88="Nose",3,W88="Lips/mouth",4,W88="Scapula",5,W88="Humeral head/shoulder",6,W88="Upper arm",7,W88="Lower arm/hand",8,W88="Elbow",9,W88="Finger",10,W88="Spine",11,W88="Ischium",12,W88="Sacrum/coccyx",13,W88="Trochanter/hip",14,W88="Knee",15,W88="Lower leg",16,W88="Ankle",17,W88="Heel",18,W88="Foot",19,W88="Toe",20,W88="Other",21,W88="Upper leg",22))</f>
        <v xml:space="preserve"> </v>
      </c>
      <c r="X89" s="312" t="str">
        <f t="shared" si="19"/>
        <v xml:space="preserve"> </v>
      </c>
      <c r="Y89" s="312" t="str">
        <f t="shared" si="19"/>
        <v xml:space="preserve"> </v>
      </c>
      <c r="Z89" s="312" t="str">
        <f t="shared" si="19"/>
        <v xml:space="preserve"> </v>
      </c>
      <c r="AA89" s="312" t="str">
        <f t="shared" si="19"/>
        <v xml:space="preserve"> </v>
      </c>
      <c r="AB89" s="312" t="str">
        <f t="shared" si="19"/>
        <v xml:space="preserve"> </v>
      </c>
      <c r="AC89" s="312" t="str">
        <f t="shared" si="19"/>
        <v xml:space="preserve"> </v>
      </c>
      <c r="AD89" s="312" t="str">
        <f t="shared" si="19"/>
        <v xml:space="preserve"> </v>
      </c>
      <c r="AE89" s="312" t="str">
        <f t="shared" si="19"/>
        <v xml:space="preserve"> </v>
      </c>
      <c r="AF89" s="312" t="str">
        <f t="shared" si="19"/>
        <v xml:space="preserve"> </v>
      </c>
      <c r="AG89" s="312" t="str">
        <f t="shared" si="19"/>
        <v xml:space="preserve"> </v>
      </c>
      <c r="AH89" s="312" t="str">
        <f t="shared" si="19"/>
        <v xml:space="preserve"> </v>
      </c>
      <c r="AI89" s="567"/>
      <c r="AJ89" s="1135"/>
      <c r="AK89" s="1125"/>
      <c r="AL89" s="1125"/>
      <c r="AM89" s="1126"/>
    </row>
    <row r="90" spans="1:39" x14ac:dyDescent="0.2">
      <c r="A90" s="224"/>
      <c r="B90" s="1052"/>
      <c r="C90" s="1097" t="s">
        <v>215</v>
      </c>
      <c r="D90" s="1097"/>
      <c r="E90" s="1097"/>
      <c r="F90" s="1097"/>
      <c r="G90" s="1097"/>
      <c r="H90" s="1097"/>
      <c r="I90" s="1097"/>
      <c r="J90" s="1097"/>
      <c r="K90" s="1097"/>
      <c r="L90" s="1097"/>
      <c r="M90" s="1097"/>
      <c r="N90" s="1097"/>
      <c r="O90" s="313"/>
      <c r="P90" s="313"/>
      <c r="Q90" s="313"/>
      <c r="R90" s="313"/>
      <c r="S90" s="313"/>
      <c r="T90" s="313"/>
      <c r="U90" s="313"/>
      <c r="V90" s="313"/>
      <c r="W90" s="313"/>
      <c r="X90" s="313"/>
      <c r="Y90" s="313"/>
      <c r="Z90" s="313"/>
      <c r="AA90" s="313"/>
      <c r="AB90" s="313"/>
      <c r="AC90" s="313"/>
      <c r="AD90" s="313"/>
      <c r="AE90" s="313"/>
      <c r="AF90" s="313"/>
      <c r="AG90" s="313"/>
      <c r="AH90" s="314"/>
      <c r="AI90" s="333"/>
      <c r="AJ90" s="1135"/>
      <c r="AK90" s="1125"/>
      <c r="AL90" s="1125"/>
      <c r="AM90" s="1126"/>
    </row>
    <row r="91" spans="1:39" ht="13.5" thickBot="1" x14ac:dyDescent="0.25">
      <c r="A91" s="224"/>
      <c r="B91" s="1006"/>
      <c r="C91" s="1100" t="s">
        <v>216</v>
      </c>
      <c r="D91" s="1100"/>
      <c r="E91" s="1100"/>
      <c r="F91" s="1100"/>
      <c r="G91" s="1100"/>
      <c r="H91" s="1100"/>
      <c r="I91" s="1100"/>
      <c r="J91" s="1100"/>
      <c r="K91" s="1100"/>
      <c r="L91" s="1100"/>
      <c r="M91" s="1100"/>
      <c r="N91" s="1100"/>
      <c r="O91" s="246"/>
      <c r="P91" s="246"/>
      <c r="Q91" s="246"/>
      <c r="R91" s="246"/>
      <c r="S91" s="246"/>
      <c r="T91" s="246"/>
      <c r="U91" s="246"/>
      <c r="V91" s="246"/>
      <c r="W91" s="246"/>
      <c r="X91" s="246"/>
      <c r="Y91" s="246"/>
      <c r="Z91" s="246"/>
      <c r="AA91" s="246"/>
      <c r="AB91" s="246"/>
      <c r="AC91" s="246"/>
      <c r="AD91" s="246"/>
      <c r="AE91" s="246"/>
      <c r="AF91" s="246"/>
      <c r="AG91" s="246"/>
      <c r="AH91" s="247"/>
      <c r="AI91" s="333"/>
      <c r="AJ91" s="1135"/>
      <c r="AK91" s="1125"/>
      <c r="AL91" s="1125"/>
      <c r="AM91" s="1126"/>
    </row>
    <row r="92" spans="1:39" ht="13.5" thickBot="1" x14ac:dyDescent="0.25">
      <c r="A92" s="224"/>
      <c r="B92" s="1095" t="s">
        <v>210</v>
      </c>
      <c r="C92" s="1096"/>
      <c r="D92" s="1096"/>
      <c r="E92" s="1096"/>
      <c r="F92" s="1096"/>
      <c r="G92" s="1096"/>
      <c r="H92" s="1096"/>
      <c r="I92" s="1096"/>
      <c r="J92" s="1096"/>
      <c r="K92" s="1096"/>
      <c r="L92" s="1096"/>
      <c r="M92" s="1096"/>
      <c r="N92" s="1096"/>
      <c r="O92" s="315"/>
      <c r="P92" s="315"/>
      <c r="Q92" s="315"/>
      <c r="R92" s="315"/>
      <c r="S92" s="315"/>
      <c r="T92" s="315"/>
      <c r="U92" s="315"/>
      <c r="V92" s="315"/>
      <c r="W92" s="315"/>
      <c r="X92" s="315"/>
      <c r="Y92" s="315"/>
      <c r="Z92" s="315"/>
      <c r="AA92" s="315"/>
      <c r="AB92" s="315"/>
      <c r="AC92" s="315"/>
      <c r="AD92" s="315"/>
      <c r="AE92" s="315"/>
      <c r="AF92" s="315"/>
      <c r="AG92" s="315"/>
      <c r="AH92" s="316"/>
      <c r="AI92" s="333"/>
      <c r="AJ92" s="1135"/>
      <c r="AK92" s="1125"/>
      <c r="AL92" s="1125"/>
      <c r="AM92" s="1126"/>
    </row>
    <row r="93" spans="1:39" x14ac:dyDescent="0.2">
      <c r="A93" s="224"/>
      <c r="B93" s="1005"/>
      <c r="C93" s="1069" t="s">
        <v>214</v>
      </c>
      <c r="D93" s="1069"/>
      <c r="E93" s="1069"/>
      <c r="F93" s="1069"/>
      <c r="G93" s="1069"/>
      <c r="H93" s="1069"/>
      <c r="I93" s="1069"/>
      <c r="J93" s="1069"/>
      <c r="K93" s="1069"/>
      <c r="L93" s="1069"/>
      <c r="M93" s="1069"/>
      <c r="N93" s="1069"/>
      <c r="O93" s="287"/>
      <c r="P93" s="287"/>
      <c r="Q93" s="287"/>
      <c r="R93" s="287"/>
      <c r="S93" s="287"/>
      <c r="T93" s="287"/>
      <c r="U93" s="287"/>
      <c r="V93" s="287"/>
      <c r="W93" s="287"/>
      <c r="X93" s="287"/>
      <c r="Y93" s="287"/>
      <c r="Z93" s="287"/>
      <c r="AA93" s="287"/>
      <c r="AB93" s="287"/>
      <c r="AC93" s="287"/>
      <c r="AD93" s="287"/>
      <c r="AE93" s="287"/>
      <c r="AF93" s="287"/>
      <c r="AG93" s="287"/>
      <c r="AH93" s="307"/>
      <c r="AI93" s="333"/>
      <c r="AJ93" s="1135"/>
      <c r="AK93" s="1125"/>
      <c r="AL93" s="1125"/>
      <c r="AM93" s="1126"/>
    </row>
    <row r="94" spans="1:39" ht="13.15" customHeight="1" x14ac:dyDescent="0.2">
      <c r="A94" s="224"/>
      <c r="B94" s="1052"/>
      <c r="C94" s="902" t="s">
        <v>1129</v>
      </c>
      <c r="D94" s="1053"/>
      <c r="E94" s="1053"/>
      <c r="F94" s="1053"/>
      <c r="G94" s="1053"/>
      <c r="H94" s="1053"/>
      <c r="I94" s="1053"/>
      <c r="J94" s="1053"/>
      <c r="K94" s="1053"/>
      <c r="L94" s="1053"/>
      <c r="M94" s="1053"/>
      <c r="N94" s="1053"/>
      <c r="O94" s="308"/>
      <c r="P94" s="308"/>
      <c r="Q94" s="308"/>
      <c r="R94" s="308"/>
      <c r="S94" s="308"/>
      <c r="T94" s="308"/>
      <c r="U94" s="308"/>
      <c r="V94" s="308"/>
      <c r="W94" s="308"/>
      <c r="X94" s="308"/>
      <c r="Y94" s="308"/>
      <c r="Z94" s="308"/>
      <c r="AA94" s="308"/>
      <c r="AB94" s="308"/>
      <c r="AC94" s="308"/>
      <c r="AD94" s="308"/>
      <c r="AE94" s="308"/>
      <c r="AF94" s="308"/>
      <c r="AG94" s="308"/>
      <c r="AH94" s="309"/>
      <c r="AI94" s="333"/>
      <c r="AJ94" s="1135"/>
      <c r="AK94" s="1125"/>
      <c r="AL94" s="1125"/>
      <c r="AM94" s="1126"/>
    </row>
    <row r="95" spans="1:39" hidden="1" x14ac:dyDescent="0.2">
      <c r="A95" s="224"/>
      <c r="B95" s="1052"/>
      <c r="C95" s="317"/>
      <c r="D95" s="317"/>
      <c r="E95" s="317"/>
      <c r="F95" s="317"/>
      <c r="G95" s="317"/>
      <c r="H95" s="317"/>
      <c r="I95" s="317"/>
      <c r="J95" s="317"/>
      <c r="K95" s="317"/>
      <c r="L95" s="317"/>
      <c r="M95" s="317"/>
      <c r="N95" s="318"/>
      <c r="O95" s="312" t="str">
        <f>IF(O94=0," ",_xlfn.IFS(O94="Occiput",1,O94="Ear",2,O94="Nose",3,O94="Lips/mouth",4,O94="Scapula",5,O94="Humeral head/shoulder",6,O94="Upper arm",7,O94="Lower arm/hand",8,O94="Elbow",9,O94="Finger",10,O94="Spine",11,O94="Ischium",12,O94="Sacrum/coccyx",13,O94="Trochanter/hip",14,O94="Knee",15,O94="Lower leg",16,O94="Ankle",17,O94="Heel",18,O94="Foot",19,O94="Toe",20,O94="Other",21,O94="Upper leg",22))</f>
        <v xml:space="preserve"> </v>
      </c>
      <c r="P95" s="312" t="str">
        <f>IF(P94=0," ",_xlfn.IFS(P94="Occiput",1,P94="Ear",2,P94="Nose",3,P94="Lips/mouth",4,P94="Scapula",5,P94="Humeral head/shoulder",6,P94="Upper arm",7,P94="Lower arm/hand",8,P94="Elbow",9,P94="Finger",10,P94="Spine",11,P94="Ischium",12,P94="Sacrum/coccyx",13,P94="Trochanter/hip",14,P94="Knee",15,P94="Lower leg",16,P94="Ankle",17,P94="Heel",18,P94="Foot",19,P94="Toe",20,P94="Other",21,P94="Upper leg",22))</f>
        <v xml:space="preserve"> </v>
      </c>
      <c r="Q95" s="312" t="str">
        <f t="shared" ref="Q95" si="20">IF(Q94=0," ",_xlfn.IFS(Q94="Occiput",1,Q94="Ear",2,Q94="Nose",3,Q94="Lips/mouth",4,Q94="Scapula",5,Q94="Humeral head/shoulder",6,Q94="Upper arm",7,Q94="Lower arm/hand",8,Q94="Elbow",9,Q94="Finger",10,Q94="Spine",11,Q94="Ischium",12,Q94="Sacrum/coccyx",13,Q94="Trochanter/hip",14,Q94="Knee",15,Q94="Lower leg",16,Q94="Ankle",17,Q94="Heel",18,Q94="Foot",19,Q94="Toe",20,Q94="Other",21,Q94="Upper leg",22))</f>
        <v xml:space="preserve"> </v>
      </c>
      <c r="R95" s="312" t="str">
        <f t="shared" ref="R95" si="21">IF(R94=0," ",_xlfn.IFS(R94="Occiput",1,R94="Ear",2,R94="Nose",3,R94="Lips/mouth",4,R94="Scapula",5,R94="Humeral head/shoulder",6,R94="Upper arm",7,R94="Lower arm/hand",8,R94="Elbow",9,R94="Finger",10,R94="Spine",11,R94="Ischium",12,R94="Sacrum/coccyx",13,R94="Trochanter/hip",14,R94="Knee",15,R94="Lower leg",16,R94="Ankle",17,R94="Heel",18,R94="Foot",19,R94="Toe",20,R94="Other",21,R94="Upper leg",22))</f>
        <v xml:space="preserve"> </v>
      </c>
      <c r="S95" s="312" t="str">
        <f t="shared" ref="S95" si="22">IF(S94=0," ",_xlfn.IFS(S94="Occiput",1,S94="Ear",2,S94="Nose",3,S94="Lips/mouth",4,S94="Scapula",5,S94="Humeral head/shoulder",6,S94="Upper arm",7,S94="Lower arm/hand",8,S94="Elbow",9,S94="Finger",10,S94="Spine",11,S94="Ischium",12,S94="Sacrum/coccyx",13,S94="Trochanter/hip",14,S94="Knee",15,S94="Lower leg",16,S94="Ankle",17,S94="Heel",18,S94="Foot",19,S94="Toe",20,S94="Other",21,S94="Upper leg",22))</f>
        <v xml:space="preserve"> </v>
      </c>
      <c r="T95" s="312" t="str">
        <f t="shared" ref="T95" si="23">IF(T94=0," ",_xlfn.IFS(T94="Occiput",1,T94="Ear",2,T94="Nose",3,T94="Lips/mouth",4,T94="Scapula",5,T94="Humeral head/shoulder",6,T94="Upper arm",7,T94="Lower arm/hand",8,T94="Elbow",9,T94="Finger",10,T94="Spine",11,T94="Ischium",12,T94="Sacrum/coccyx",13,T94="Trochanter/hip",14,T94="Knee",15,T94="Lower leg",16,T94="Ankle",17,T94="Heel",18,T94="Foot",19,T94="Toe",20,T94="Other",21,T94="Upper leg",22))</f>
        <v xml:space="preserve"> </v>
      </c>
      <c r="U95" s="312" t="str">
        <f t="shared" ref="U95" si="24">IF(U94=0," ",_xlfn.IFS(U94="Occiput",1,U94="Ear",2,U94="Nose",3,U94="Lips/mouth",4,U94="Scapula",5,U94="Humeral head/shoulder",6,U94="Upper arm",7,U94="Lower arm/hand",8,U94="Elbow",9,U94="Finger",10,U94="Spine",11,U94="Ischium",12,U94="Sacrum/coccyx",13,U94="Trochanter/hip",14,U94="Knee",15,U94="Lower leg",16,U94="Ankle",17,U94="Heel",18,U94="Foot",19,U94="Toe",20,U94="Other",21,U94="Upper leg",22))</f>
        <v xml:space="preserve"> </v>
      </c>
      <c r="V95" s="312" t="str">
        <f t="shared" ref="V95" si="25">IF(V94=0," ",_xlfn.IFS(V94="Occiput",1,V94="Ear",2,V94="Nose",3,V94="Lips/mouth",4,V94="Scapula",5,V94="Humeral head/shoulder",6,V94="Upper arm",7,V94="Lower arm/hand",8,V94="Elbow",9,V94="Finger",10,V94="Spine",11,V94="Ischium",12,V94="Sacrum/coccyx",13,V94="Trochanter/hip",14,V94="Knee",15,V94="Lower leg",16,V94="Ankle",17,V94="Heel",18,V94="Foot",19,V94="Toe",20,V94="Other",21,V94="Upper leg",22))</f>
        <v xml:space="preserve"> </v>
      </c>
      <c r="W95" s="312" t="str">
        <f t="shared" ref="W95" si="26">IF(W94=0," ",_xlfn.IFS(W94="Occiput",1,W94="Ear",2,W94="Nose",3,W94="Lips/mouth",4,W94="Scapula",5,W94="Humeral head/shoulder",6,W94="Upper arm",7,W94="Lower arm/hand",8,W94="Elbow",9,W94="Finger",10,W94="Spine",11,W94="Ischium",12,W94="Sacrum/coccyx",13,W94="Trochanter/hip",14,W94="Knee",15,W94="Lower leg",16,W94="Ankle",17,W94="Heel",18,W94="Foot",19,W94="Toe",20,W94="Other",21,W94="Upper leg",22))</f>
        <v xml:space="preserve"> </v>
      </c>
      <c r="X95" s="312" t="str">
        <f t="shared" ref="X95" si="27">IF(X94=0," ",_xlfn.IFS(X94="Occiput",1,X94="Ear",2,X94="Nose",3,X94="Lips/mouth",4,X94="Scapula",5,X94="Humeral head/shoulder",6,X94="Upper arm",7,X94="Lower arm/hand",8,X94="Elbow",9,X94="Finger",10,X94="Spine",11,X94="Ischium",12,X94="Sacrum/coccyx",13,X94="Trochanter/hip",14,X94="Knee",15,X94="Lower leg",16,X94="Ankle",17,X94="Heel",18,X94="Foot",19,X94="Toe",20,X94="Other",21,X94="Upper leg",22))</f>
        <v xml:space="preserve"> </v>
      </c>
      <c r="Y95" s="312" t="str">
        <f t="shared" ref="Y95" si="28">IF(Y94=0," ",_xlfn.IFS(Y94="Occiput",1,Y94="Ear",2,Y94="Nose",3,Y94="Lips/mouth",4,Y94="Scapula",5,Y94="Humeral head/shoulder",6,Y94="Upper arm",7,Y94="Lower arm/hand",8,Y94="Elbow",9,Y94="Finger",10,Y94="Spine",11,Y94="Ischium",12,Y94="Sacrum/coccyx",13,Y94="Trochanter/hip",14,Y94="Knee",15,Y94="Lower leg",16,Y94="Ankle",17,Y94="Heel",18,Y94="Foot",19,Y94="Toe",20,Y94="Other",21,Y94="Upper leg",22))</f>
        <v xml:space="preserve"> </v>
      </c>
      <c r="Z95" s="312" t="str">
        <f t="shared" ref="Z95" si="29">IF(Z94=0," ",_xlfn.IFS(Z94="Occiput",1,Z94="Ear",2,Z94="Nose",3,Z94="Lips/mouth",4,Z94="Scapula",5,Z94="Humeral head/shoulder",6,Z94="Upper arm",7,Z94="Lower arm/hand",8,Z94="Elbow",9,Z94="Finger",10,Z94="Spine",11,Z94="Ischium",12,Z94="Sacrum/coccyx",13,Z94="Trochanter/hip",14,Z94="Knee",15,Z94="Lower leg",16,Z94="Ankle",17,Z94="Heel",18,Z94="Foot",19,Z94="Toe",20,Z94="Other",21,Z94="Upper leg",22))</f>
        <v xml:space="preserve"> </v>
      </c>
      <c r="AA95" s="312" t="str">
        <f t="shared" ref="AA95" si="30">IF(AA94=0," ",_xlfn.IFS(AA94="Occiput",1,AA94="Ear",2,AA94="Nose",3,AA94="Lips/mouth",4,AA94="Scapula",5,AA94="Humeral head/shoulder",6,AA94="Upper arm",7,AA94="Lower arm/hand",8,AA94="Elbow",9,AA94="Finger",10,AA94="Spine",11,AA94="Ischium",12,AA94="Sacrum/coccyx",13,AA94="Trochanter/hip",14,AA94="Knee",15,AA94="Lower leg",16,AA94="Ankle",17,AA94="Heel",18,AA94="Foot",19,AA94="Toe",20,AA94="Other",21,AA94="Upper leg",22))</f>
        <v xml:space="preserve"> </v>
      </c>
      <c r="AB95" s="312" t="str">
        <f t="shared" ref="AB95" si="31">IF(AB94=0," ",_xlfn.IFS(AB94="Occiput",1,AB94="Ear",2,AB94="Nose",3,AB94="Lips/mouth",4,AB94="Scapula",5,AB94="Humeral head/shoulder",6,AB94="Upper arm",7,AB94="Lower arm/hand",8,AB94="Elbow",9,AB94="Finger",10,AB94="Spine",11,AB94="Ischium",12,AB94="Sacrum/coccyx",13,AB94="Trochanter/hip",14,AB94="Knee",15,AB94="Lower leg",16,AB94="Ankle",17,AB94="Heel",18,AB94="Foot",19,AB94="Toe",20,AB94="Other",21,AB94="Upper leg",22))</f>
        <v xml:space="preserve"> </v>
      </c>
      <c r="AC95" s="312" t="str">
        <f t="shared" ref="AC95" si="32">IF(AC94=0," ",_xlfn.IFS(AC94="Occiput",1,AC94="Ear",2,AC94="Nose",3,AC94="Lips/mouth",4,AC94="Scapula",5,AC94="Humeral head/shoulder",6,AC94="Upper arm",7,AC94="Lower arm/hand",8,AC94="Elbow",9,AC94="Finger",10,AC94="Spine",11,AC94="Ischium",12,AC94="Sacrum/coccyx",13,AC94="Trochanter/hip",14,AC94="Knee",15,AC94="Lower leg",16,AC94="Ankle",17,AC94="Heel",18,AC94="Foot",19,AC94="Toe",20,AC94="Other",21,AC94="Upper leg",22))</f>
        <v xml:space="preserve"> </v>
      </c>
      <c r="AD95" s="312" t="str">
        <f t="shared" ref="AD95" si="33">IF(AD94=0," ",_xlfn.IFS(AD94="Occiput",1,AD94="Ear",2,AD94="Nose",3,AD94="Lips/mouth",4,AD94="Scapula",5,AD94="Humeral head/shoulder",6,AD94="Upper arm",7,AD94="Lower arm/hand",8,AD94="Elbow",9,AD94="Finger",10,AD94="Spine",11,AD94="Ischium",12,AD94="Sacrum/coccyx",13,AD94="Trochanter/hip",14,AD94="Knee",15,AD94="Lower leg",16,AD94="Ankle",17,AD94="Heel",18,AD94="Foot",19,AD94="Toe",20,AD94="Other",21,AD94="Upper leg",22))</f>
        <v xml:space="preserve"> </v>
      </c>
      <c r="AE95" s="312" t="str">
        <f t="shared" ref="AE95" si="34">IF(AE94=0," ",_xlfn.IFS(AE94="Occiput",1,AE94="Ear",2,AE94="Nose",3,AE94="Lips/mouth",4,AE94="Scapula",5,AE94="Humeral head/shoulder",6,AE94="Upper arm",7,AE94="Lower arm/hand",8,AE94="Elbow",9,AE94="Finger",10,AE94="Spine",11,AE94="Ischium",12,AE94="Sacrum/coccyx",13,AE94="Trochanter/hip",14,AE94="Knee",15,AE94="Lower leg",16,AE94="Ankle",17,AE94="Heel",18,AE94="Foot",19,AE94="Toe",20,AE94="Other",21,AE94="Upper leg",22))</f>
        <v xml:space="preserve"> </v>
      </c>
      <c r="AF95" s="312" t="str">
        <f t="shared" ref="AF95" si="35">IF(AF94=0," ",_xlfn.IFS(AF94="Occiput",1,AF94="Ear",2,AF94="Nose",3,AF94="Lips/mouth",4,AF94="Scapula",5,AF94="Humeral head/shoulder",6,AF94="Upper arm",7,AF94="Lower arm/hand",8,AF94="Elbow",9,AF94="Finger",10,AF94="Spine",11,AF94="Ischium",12,AF94="Sacrum/coccyx",13,AF94="Trochanter/hip",14,AF94="Knee",15,AF94="Lower leg",16,AF94="Ankle",17,AF94="Heel",18,AF94="Foot",19,AF94="Toe",20,AF94="Other",21,AF94="Upper leg",22))</f>
        <v xml:space="preserve"> </v>
      </c>
      <c r="AG95" s="312" t="str">
        <f t="shared" ref="AG95" si="36">IF(AG94=0," ",_xlfn.IFS(AG94="Occiput",1,AG94="Ear",2,AG94="Nose",3,AG94="Lips/mouth",4,AG94="Scapula",5,AG94="Humeral head/shoulder",6,AG94="Upper arm",7,AG94="Lower arm/hand",8,AG94="Elbow",9,AG94="Finger",10,AG94="Spine",11,AG94="Ischium",12,AG94="Sacrum/coccyx",13,AG94="Trochanter/hip",14,AG94="Knee",15,AG94="Lower leg",16,AG94="Ankle",17,AG94="Heel",18,AG94="Foot",19,AG94="Toe",20,AG94="Other",21,AG94="Upper leg",22))</f>
        <v xml:space="preserve"> </v>
      </c>
      <c r="AH95" s="312" t="str">
        <f t="shared" ref="AH95" si="37">IF(AH94=0," ",_xlfn.IFS(AH94="Occiput",1,AH94="Ear",2,AH94="Nose",3,AH94="Lips/mouth",4,AH94="Scapula",5,AH94="Humeral head/shoulder",6,AH94="Upper arm",7,AH94="Lower arm/hand",8,AH94="Elbow",9,AH94="Finger",10,AH94="Spine",11,AH94="Ischium",12,AH94="Sacrum/coccyx",13,AH94="Trochanter/hip",14,AH94="Knee",15,AH94="Lower leg",16,AH94="Ankle",17,AH94="Heel",18,AH94="Foot",19,AH94="Toe",20,AH94="Other",21,AH94="Upper leg",22))</f>
        <v xml:space="preserve"> </v>
      </c>
      <c r="AI95" s="567"/>
      <c r="AJ95" s="1135"/>
      <c r="AK95" s="1125"/>
      <c r="AL95" s="1125"/>
      <c r="AM95" s="1126"/>
    </row>
    <row r="96" spans="1:39" x14ac:dyDescent="0.2">
      <c r="A96" s="224"/>
      <c r="B96" s="1052"/>
      <c r="C96" s="1053" t="s">
        <v>215</v>
      </c>
      <c r="D96" s="1053"/>
      <c r="E96" s="1053"/>
      <c r="F96" s="1053"/>
      <c r="G96" s="1053"/>
      <c r="H96" s="1053"/>
      <c r="I96" s="1053"/>
      <c r="J96" s="1053"/>
      <c r="K96" s="1053"/>
      <c r="L96" s="1053"/>
      <c r="M96" s="1053"/>
      <c r="N96" s="1053"/>
      <c r="O96" s="313"/>
      <c r="P96" s="313"/>
      <c r="Q96" s="313"/>
      <c r="R96" s="313"/>
      <c r="S96" s="313"/>
      <c r="T96" s="313"/>
      <c r="U96" s="313"/>
      <c r="V96" s="313"/>
      <c r="W96" s="313"/>
      <c r="X96" s="313"/>
      <c r="Y96" s="313"/>
      <c r="Z96" s="313"/>
      <c r="AA96" s="313"/>
      <c r="AB96" s="313"/>
      <c r="AC96" s="313"/>
      <c r="AD96" s="313"/>
      <c r="AE96" s="313"/>
      <c r="AF96" s="313"/>
      <c r="AG96" s="313"/>
      <c r="AH96" s="314"/>
      <c r="AI96" s="333"/>
      <c r="AJ96" s="1135"/>
      <c r="AK96" s="1125"/>
      <c r="AL96" s="1125"/>
      <c r="AM96" s="1126"/>
    </row>
    <row r="97" spans="1:39" ht="13.5" thickBot="1" x14ac:dyDescent="0.25">
      <c r="A97" s="224"/>
      <c r="B97" s="1006"/>
      <c r="C97" s="1100" t="s">
        <v>216</v>
      </c>
      <c r="D97" s="1100"/>
      <c r="E97" s="1100"/>
      <c r="F97" s="1100"/>
      <c r="G97" s="1100"/>
      <c r="H97" s="1100"/>
      <c r="I97" s="1100"/>
      <c r="J97" s="1100"/>
      <c r="K97" s="1100"/>
      <c r="L97" s="1100"/>
      <c r="M97" s="1100"/>
      <c r="N97" s="1100"/>
      <c r="O97" s="246">
        <v>0</v>
      </c>
      <c r="P97" s="246"/>
      <c r="Q97" s="246"/>
      <c r="R97" s="246"/>
      <c r="S97" s="246"/>
      <c r="T97" s="246">
        <v>0</v>
      </c>
      <c r="U97" s="246">
        <v>0</v>
      </c>
      <c r="V97" s="246"/>
      <c r="W97" s="246"/>
      <c r="X97" s="246"/>
      <c r="Y97" s="246"/>
      <c r="Z97" s="246"/>
      <c r="AA97" s="246"/>
      <c r="AB97" s="246"/>
      <c r="AC97" s="246"/>
      <c r="AD97" s="246"/>
      <c r="AE97" s="246"/>
      <c r="AF97" s="246"/>
      <c r="AG97" s="246"/>
      <c r="AH97" s="247"/>
      <c r="AI97" s="333"/>
      <c r="AJ97" s="1135"/>
      <c r="AK97" s="1125"/>
      <c r="AL97" s="1125"/>
      <c r="AM97" s="1126"/>
    </row>
    <row r="98" spans="1:39" ht="13.5" thickBot="1" x14ac:dyDescent="0.25">
      <c r="A98" s="224"/>
      <c r="B98" s="1095" t="s">
        <v>211</v>
      </c>
      <c r="C98" s="1096"/>
      <c r="D98" s="1096"/>
      <c r="E98" s="1096"/>
      <c r="F98" s="1096"/>
      <c r="G98" s="1096"/>
      <c r="H98" s="1096"/>
      <c r="I98" s="1096"/>
      <c r="J98" s="1096"/>
      <c r="K98" s="1096"/>
      <c r="L98" s="1096"/>
      <c r="M98" s="1096"/>
      <c r="N98" s="1096"/>
      <c r="O98" s="315"/>
      <c r="P98" s="315"/>
      <c r="Q98" s="315"/>
      <c r="R98" s="315"/>
      <c r="S98" s="315"/>
      <c r="T98" s="315"/>
      <c r="U98" s="315"/>
      <c r="V98" s="315"/>
      <c r="W98" s="315"/>
      <c r="X98" s="315"/>
      <c r="Y98" s="315"/>
      <c r="Z98" s="315"/>
      <c r="AA98" s="315"/>
      <c r="AB98" s="315"/>
      <c r="AC98" s="315"/>
      <c r="AD98" s="315"/>
      <c r="AE98" s="315"/>
      <c r="AF98" s="315"/>
      <c r="AG98" s="315"/>
      <c r="AH98" s="316"/>
      <c r="AI98" s="333"/>
      <c r="AJ98" s="1135"/>
      <c r="AK98" s="1125"/>
      <c r="AL98" s="1125"/>
      <c r="AM98" s="1126"/>
    </row>
    <row r="99" spans="1:39" x14ac:dyDescent="0.2">
      <c r="A99" s="224"/>
      <c r="B99" s="1005"/>
      <c r="C99" s="1069" t="s">
        <v>214</v>
      </c>
      <c r="D99" s="1069"/>
      <c r="E99" s="1069"/>
      <c r="F99" s="1069"/>
      <c r="G99" s="1069"/>
      <c r="H99" s="1069"/>
      <c r="I99" s="1069"/>
      <c r="J99" s="1069"/>
      <c r="K99" s="1069"/>
      <c r="L99" s="1069"/>
      <c r="M99" s="1069"/>
      <c r="N99" s="1069"/>
      <c r="O99" s="287"/>
      <c r="P99" s="287"/>
      <c r="Q99" s="287"/>
      <c r="R99" s="287"/>
      <c r="S99" s="287"/>
      <c r="T99" s="287"/>
      <c r="U99" s="287"/>
      <c r="V99" s="287"/>
      <c r="W99" s="287"/>
      <c r="X99" s="287"/>
      <c r="Y99" s="287"/>
      <c r="Z99" s="287"/>
      <c r="AA99" s="287"/>
      <c r="AB99" s="287"/>
      <c r="AC99" s="287"/>
      <c r="AD99" s="287"/>
      <c r="AE99" s="287"/>
      <c r="AF99" s="287"/>
      <c r="AG99" s="287"/>
      <c r="AH99" s="307"/>
      <c r="AI99" s="333"/>
      <c r="AJ99" s="1135"/>
      <c r="AK99" s="1125"/>
      <c r="AL99" s="1125"/>
      <c r="AM99" s="1126"/>
    </row>
    <row r="100" spans="1:39" ht="13.15" customHeight="1" x14ac:dyDescent="0.2">
      <c r="A100" s="224"/>
      <c r="B100" s="1052"/>
      <c r="C100" s="902" t="s">
        <v>1129</v>
      </c>
      <c r="D100" s="1053"/>
      <c r="E100" s="1053"/>
      <c r="F100" s="1053"/>
      <c r="G100" s="1053"/>
      <c r="H100" s="1053"/>
      <c r="I100" s="1053"/>
      <c r="J100" s="1053"/>
      <c r="K100" s="1053"/>
      <c r="L100" s="1053"/>
      <c r="M100" s="1053"/>
      <c r="N100" s="1053"/>
      <c r="O100" s="308"/>
      <c r="P100" s="308"/>
      <c r="Q100" s="308"/>
      <c r="R100" s="308"/>
      <c r="S100" s="308"/>
      <c r="T100" s="308"/>
      <c r="U100" s="308"/>
      <c r="V100" s="308"/>
      <c r="W100" s="308"/>
      <c r="X100" s="308"/>
      <c r="Y100" s="308"/>
      <c r="Z100" s="308"/>
      <c r="AA100" s="308"/>
      <c r="AB100" s="308"/>
      <c r="AC100" s="308"/>
      <c r="AD100" s="308"/>
      <c r="AE100" s="308"/>
      <c r="AF100" s="308"/>
      <c r="AG100" s="308"/>
      <c r="AH100" s="309"/>
      <c r="AI100" s="333"/>
      <c r="AJ100" s="1135"/>
      <c r="AK100" s="1125"/>
      <c r="AL100" s="1125"/>
      <c r="AM100" s="1126"/>
    </row>
    <row r="101" spans="1:39" hidden="1" x14ac:dyDescent="0.2">
      <c r="A101" s="224"/>
      <c r="B101" s="1052"/>
      <c r="C101" s="317"/>
      <c r="D101" s="317"/>
      <c r="E101" s="317"/>
      <c r="F101" s="317"/>
      <c r="G101" s="317"/>
      <c r="H101" s="317"/>
      <c r="I101" s="317"/>
      <c r="J101" s="317"/>
      <c r="K101" s="317"/>
      <c r="L101" s="317"/>
      <c r="M101" s="317"/>
      <c r="N101" s="318"/>
      <c r="O101" s="312" t="str">
        <f>IF(O100=0," ",_xlfn.IFS(O100="Occiput",1,O100="Ear",2,O100="Nose",3,O100="Lips/mouth",4,O100="Scapula",5,O100="Humeral head/shoulder",6,O100="Upper arm",7,O100="Lower arm/hand",8,O100="Elbow",9,O100="Finger",10,O100="Spine",11,O100="Ischium",12,O100="Sacrum/coccyx",13,O100="Trochanter/hip",14,O100="Knee",15,O100="Lower leg",16,O100="Ankle",17,O100="Heel",18,O100="Foot",19,O100="Toe",20,O100="Other",21,O100="Upper leg",22))</f>
        <v xml:space="preserve"> </v>
      </c>
      <c r="P101" s="312" t="str">
        <f>IF(P100=0," ",_xlfn.IFS(P100="Occiput",1,P100="Ear",2,P100="Nose",3,P100="Lips/mouth",4,P100="Scapula",5,P100="Humeral head/shoulder",6,P100="Upper arm",7,P100="Lower arm/hand",8,P100="Elbow",9,P100="Finger",10,P100="Spine",11,P100="Ischium",12,P100="Sacrum/coccyx",13,P100="Trochanter/hip",14,P100="Knee",15,P100="Lower leg",16,P100="Ankle",17,P100="Heel",18,P100="Foot",19,P100="Toe",20,P100="Other",21,P100="Upper leg",22))</f>
        <v xml:space="preserve"> </v>
      </c>
      <c r="Q101" s="312" t="str">
        <f t="shared" ref="Q101" si="38">IF(Q100=0," ",_xlfn.IFS(Q100="Occiput",1,Q100="Ear",2,Q100="Nose",3,Q100="Lips/mouth",4,Q100="Scapula",5,Q100="Humeral head/shoulder",6,Q100="Upper arm",7,Q100="Lower arm/hand",8,Q100="Elbow",9,Q100="Finger",10,Q100="Spine",11,Q100="Ischium",12,Q100="Sacrum/coccyx",13,Q100="Trochanter/hip",14,Q100="Knee",15,Q100="Lower leg",16,Q100="Ankle",17,Q100="Heel",18,Q100="Foot",19,Q100="Toe",20,Q100="Other",21,Q100="Upper leg",22))</f>
        <v xml:space="preserve"> </v>
      </c>
      <c r="R101" s="312" t="str">
        <f t="shared" ref="R101" si="39">IF(R100=0," ",_xlfn.IFS(R100="Occiput",1,R100="Ear",2,R100="Nose",3,R100="Lips/mouth",4,R100="Scapula",5,R100="Humeral head/shoulder",6,R100="Upper arm",7,R100="Lower arm/hand",8,R100="Elbow",9,R100="Finger",10,R100="Spine",11,R100="Ischium",12,R100="Sacrum/coccyx",13,R100="Trochanter/hip",14,R100="Knee",15,R100="Lower leg",16,R100="Ankle",17,R100="Heel",18,R100="Foot",19,R100="Toe",20,R100="Other",21,R100="Upper leg",22))</f>
        <v xml:space="preserve"> </v>
      </c>
      <c r="S101" s="312" t="str">
        <f t="shared" ref="S101" si="40">IF(S100=0," ",_xlfn.IFS(S100="Occiput",1,S100="Ear",2,S100="Nose",3,S100="Lips/mouth",4,S100="Scapula",5,S100="Humeral head/shoulder",6,S100="Upper arm",7,S100="Lower arm/hand",8,S100="Elbow",9,S100="Finger",10,S100="Spine",11,S100="Ischium",12,S100="Sacrum/coccyx",13,S100="Trochanter/hip",14,S100="Knee",15,S100="Lower leg",16,S100="Ankle",17,S100="Heel",18,S100="Foot",19,S100="Toe",20,S100="Other",21,S100="Upper leg",22))</f>
        <v xml:space="preserve"> </v>
      </c>
      <c r="T101" s="312" t="str">
        <f t="shared" ref="T101" si="41">IF(T100=0," ",_xlfn.IFS(T100="Occiput",1,T100="Ear",2,T100="Nose",3,T100="Lips/mouth",4,T100="Scapula",5,T100="Humeral head/shoulder",6,T100="Upper arm",7,T100="Lower arm/hand",8,T100="Elbow",9,T100="Finger",10,T100="Spine",11,T100="Ischium",12,T100="Sacrum/coccyx",13,T100="Trochanter/hip",14,T100="Knee",15,T100="Lower leg",16,T100="Ankle",17,T100="Heel",18,T100="Foot",19,T100="Toe",20,T100="Other",21,T100="Upper leg",22))</f>
        <v xml:space="preserve"> </v>
      </c>
      <c r="U101" s="312" t="str">
        <f t="shared" ref="U101" si="42">IF(U100=0," ",_xlfn.IFS(U100="Occiput",1,U100="Ear",2,U100="Nose",3,U100="Lips/mouth",4,U100="Scapula",5,U100="Humeral head/shoulder",6,U100="Upper arm",7,U100="Lower arm/hand",8,U100="Elbow",9,U100="Finger",10,U100="Spine",11,U100="Ischium",12,U100="Sacrum/coccyx",13,U100="Trochanter/hip",14,U100="Knee",15,U100="Lower leg",16,U100="Ankle",17,U100="Heel",18,U100="Foot",19,U100="Toe",20,U100="Other",21,U100="Upper leg",22))</f>
        <v xml:space="preserve"> </v>
      </c>
      <c r="V101" s="312" t="str">
        <f t="shared" ref="V101" si="43">IF(V100=0," ",_xlfn.IFS(V100="Occiput",1,V100="Ear",2,V100="Nose",3,V100="Lips/mouth",4,V100="Scapula",5,V100="Humeral head/shoulder",6,V100="Upper arm",7,V100="Lower arm/hand",8,V100="Elbow",9,V100="Finger",10,V100="Spine",11,V100="Ischium",12,V100="Sacrum/coccyx",13,V100="Trochanter/hip",14,V100="Knee",15,V100="Lower leg",16,V100="Ankle",17,V100="Heel",18,V100="Foot",19,V100="Toe",20,V100="Other",21,V100="Upper leg",22))</f>
        <v xml:space="preserve"> </v>
      </c>
      <c r="W101" s="312" t="str">
        <f t="shared" ref="W101" si="44">IF(W100=0," ",_xlfn.IFS(W100="Occiput",1,W100="Ear",2,W100="Nose",3,W100="Lips/mouth",4,W100="Scapula",5,W100="Humeral head/shoulder",6,W100="Upper arm",7,W100="Lower arm/hand",8,W100="Elbow",9,W100="Finger",10,W100="Spine",11,W100="Ischium",12,W100="Sacrum/coccyx",13,W100="Trochanter/hip",14,W100="Knee",15,W100="Lower leg",16,W100="Ankle",17,W100="Heel",18,W100="Foot",19,W100="Toe",20,W100="Other",21,W100="Upper leg",22))</f>
        <v xml:space="preserve"> </v>
      </c>
      <c r="X101" s="312" t="str">
        <f t="shared" ref="X101" si="45">IF(X100=0," ",_xlfn.IFS(X100="Occiput",1,X100="Ear",2,X100="Nose",3,X100="Lips/mouth",4,X100="Scapula",5,X100="Humeral head/shoulder",6,X100="Upper arm",7,X100="Lower arm/hand",8,X100="Elbow",9,X100="Finger",10,X100="Spine",11,X100="Ischium",12,X100="Sacrum/coccyx",13,X100="Trochanter/hip",14,X100="Knee",15,X100="Lower leg",16,X100="Ankle",17,X100="Heel",18,X100="Foot",19,X100="Toe",20,X100="Other",21,X100="Upper leg",22))</f>
        <v xml:space="preserve"> </v>
      </c>
      <c r="Y101" s="312" t="str">
        <f t="shared" ref="Y101" si="46">IF(Y100=0," ",_xlfn.IFS(Y100="Occiput",1,Y100="Ear",2,Y100="Nose",3,Y100="Lips/mouth",4,Y100="Scapula",5,Y100="Humeral head/shoulder",6,Y100="Upper arm",7,Y100="Lower arm/hand",8,Y100="Elbow",9,Y100="Finger",10,Y100="Spine",11,Y100="Ischium",12,Y100="Sacrum/coccyx",13,Y100="Trochanter/hip",14,Y100="Knee",15,Y100="Lower leg",16,Y100="Ankle",17,Y100="Heel",18,Y100="Foot",19,Y100="Toe",20,Y100="Other",21,Y100="Upper leg",22))</f>
        <v xml:space="preserve"> </v>
      </c>
      <c r="Z101" s="312" t="str">
        <f t="shared" ref="Z101" si="47">IF(Z100=0," ",_xlfn.IFS(Z100="Occiput",1,Z100="Ear",2,Z100="Nose",3,Z100="Lips/mouth",4,Z100="Scapula",5,Z100="Humeral head/shoulder",6,Z100="Upper arm",7,Z100="Lower arm/hand",8,Z100="Elbow",9,Z100="Finger",10,Z100="Spine",11,Z100="Ischium",12,Z100="Sacrum/coccyx",13,Z100="Trochanter/hip",14,Z100="Knee",15,Z100="Lower leg",16,Z100="Ankle",17,Z100="Heel",18,Z100="Foot",19,Z100="Toe",20,Z100="Other",21,Z100="Upper leg",22))</f>
        <v xml:space="preserve"> </v>
      </c>
      <c r="AA101" s="312" t="str">
        <f t="shared" ref="AA101" si="48">IF(AA100=0," ",_xlfn.IFS(AA100="Occiput",1,AA100="Ear",2,AA100="Nose",3,AA100="Lips/mouth",4,AA100="Scapula",5,AA100="Humeral head/shoulder",6,AA100="Upper arm",7,AA100="Lower arm/hand",8,AA100="Elbow",9,AA100="Finger",10,AA100="Spine",11,AA100="Ischium",12,AA100="Sacrum/coccyx",13,AA100="Trochanter/hip",14,AA100="Knee",15,AA100="Lower leg",16,AA100="Ankle",17,AA100="Heel",18,AA100="Foot",19,AA100="Toe",20,AA100="Other",21,AA100="Upper leg",22))</f>
        <v xml:space="preserve"> </v>
      </c>
      <c r="AB101" s="312" t="str">
        <f t="shared" ref="AB101" si="49">IF(AB100=0," ",_xlfn.IFS(AB100="Occiput",1,AB100="Ear",2,AB100="Nose",3,AB100="Lips/mouth",4,AB100="Scapula",5,AB100="Humeral head/shoulder",6,AB100="Upper arm",7,AB100="Lower arm/hand",8,AB100="Elbow",9,AB100="Finger",10,AB100="Spine",11,AB100="Ischium",12,AB100="Sacrum/coccyx",13,AB100="Trochanter/hip",14,AB100="Knee",15,AB100="Lower leg",16,AB100="Ankle",17,AB100="Heel",18,AB100="Foot",19,AB100="Toe",20,AB100="Other",21,AB100="Upper leg",22))</f>
        <v xml:space="preserve"> </v>
      </c>
      <c r="AC101" s="312" t="str">
        <f t="shared" ref="AC101" si="50">IF(AC100=0," ",_xlfn.IFS(AC100="Occiput",1,AC100="Ear",2,AC100="Nose",3,AC100="Lips/mouth",4,AC100="Scapula",5,AC100="Humeral head/shoulder",6,AC100="Upper arm",7,AC100="Lower arm/hand",8,AC100="Elbow",9,AC100="Finger",10,AC100="Spine",11,AC100="Ischium",12,AC100="Sacrum/coccyx",13,AC100="Trochanter/hip",14,AC100="Knee",15,AC100="Lower leg",16,AC100="Ankle",17,AC100="Heel",18,AC100="Foot",19,AC100="Toe",20,AC100="Other",21,AC100="Upper leg",22))</f>
        <v xml:space="preserve"> </v>
      </c>
      <c r="AD101" s="312" t="str">
        <f t="shared" ref="AD101" si="51">IF(AD100=0," ",_xlfn.IFS(AD100="Occiput",1,AD100="Ear",2,AD100="Nose",3,AD100="Lips/mouth",4,AD100="Scapula",5,AD100="Humeral head/shoulder",6,AD100="Upper arm",7,AD100="Lower arm/hand",8,AD100="Elbow",9,AD100="Finger",10,AD100="Spine",11,AD100="Ischium",12,AD100="Sacrum/coccyx",13,AD100="Trochanter/hip",14,AD100="Knee",15,AD100="Lower leg",16,AD100="Ankle",17,AD100="Heel",18,AD100="Foot",19,AD100="Toe",20,AD100="Other",21,AD100="Upper leg",22))</f>
        <v xml:space="preserve"> </v>
      </c>
      <c r="AE101" s="312" t="str">
        <f t="shared" ref="AE101" si="52">IF(AE100=0," ",_xlfn.IFS(AE100="Occiput",1,AE100="Ear",2,AE100="Nose",3,AE100="Lips/mouth",4,AE100="Scapula",5,AE100="Humeral head/shoulder",6,AE100="Upper arm",7,AE100="Lower arm/hand",8,AE100="Elbow",9,AE100="Finger",10,AE100="Spine",11,AE100="Ischium",12,AE100="Sacrum/coccyx",13,AE100="Trochanter/hip",14,AE100="Knee",15,AE100="Lower leg",16,AE100="Ankle",17,AE100="Heel",18,AE100="Foot",19,AE100="Toe",20,AE100="Other",21,AE100="Upper leg",22))</f>
        <v xml:space="preserve"> </v>
      </c>
      <c r="AF101" s="312" t="str">
        <f t="shared" ref="AF101" si="53">IF(AF100=0," ",_xlfn.IFS(AF100="Occiput",1,AF100="Ear",2,AF100="Nose",3,AF100="Lips/mouth",4,AF100="Scapula",5,AF100="Humeral head/shoulder",6,AF100="Upper arm",7,AF100="Lower arm/hand",8,AF100="Elbow",9,AF100="Finger",10,AF100="Spine",11,AF100="Ischium",12,AF100="Sacrum/coccyx",13,AF100="Trochanter/hip",14,AF100="Knee",15,AF100="Lower leg",16,AF100="Ankle",17,AF100="Heel",18,AF100="Foot",19,AF100="Toe",20,AF100="Other",21,AF100="Upper leg",22))</f>
        <v xml:space="preserve"> </v>
      </c>
      <c r="AG101" s="312" t="str">
        <f t="shared" ref="AG101" si="54">IF(AG100=0," ",_xlfn.IFS(AG100="Occiput",1,AG100="Ear",2,AG100="Nose",3,AG100="Lips/mouth",4,AG100="Scapula",5,AG100="Humeral head/shoulder",6,AG100="Upper arm",7,AG100="Lower arm/hand",8,AG100="Elbow",9,AG100="Finger",10,AG100="Spine",11,AG100="Ischium",12,AG100="Sacrum/coccyx",13,AG100="Trochanter/hip",14,AG100="Knee",15,AG100="Lower leg",16,AG100="Ankle",17,AG100="Heel",18,AG100="Foot",19,AG100="Toe",20,AG100="Other",21,AG100="Upper leg",22))</f>
        <v xml:space="preserve"> </v>
      </c>
      <c r="AH101" s="312" t="str">
        <f t="shared" ref="AH101" si="55">IF(AH100=0," ",_xlfn.IFS(AH100="Occiput",1,AH100="Ear",2,AH100="Nose",3,AH100="Lips/mouth",4,AH100="Scapula",5,AH100="Humeral head/shoulder",6,AH100="Upper arm",7,AH100="Lower arm/hand",8,AH100="Elbow",9,AH100="Finger",10,AH100="Spine",11,AH100="Ischium",12,AH100="Sacrum/coccyx",13,AH100="Trochanter/hip",14,AH100="Knee",15,AH100="Lower leg",16,AH100="Ankle",17,AH100="Heel",18,AH100="Foot",19,AH100="Toe",20,AH100="Other",21,AH100="Upper leg",22))</f>
        <v xml:space="preserve"> </v>
      </c>
      <c r="AI101" s="567"/>
      <c r="AJ101" s="1135"/>
      <c r="AK101" s="1125"/>
      <c r="AL101" s="1125"/>
      <c r="AM101" s="1126"/>
    </row>
    <row r="102" spans="1:39" x14ac:dyDescent="0.2">
      <c r="A102" s="224"/>
      <c r="B102" s="1052"/>
      <c r="C102" s="1053" t="s">
        <v>215</v>
      </c>
      <c r="D102" s="1053"/>
      <c r="E102" s="1053"/>
      <c r="F102" s="1053"/>
      <c r="G102" s="1053"/>
      <c r="H102" s="1053"/>
      <c r="I102" s="1053"/>
      <c r="J102" s="1053"/>
      <c r="K102" s="1053"/>
      <c r="L102" s="1053"/>
      <c r="M102" s="1053"/>
      <c r="N102" s="1053"/>
      <c r="O102" s="313"/>
      <c r="P102" s="313"/>
      <c r="Q102" s="313"/>
      <c r="R102" s="313"/>
      <c r="S102" s="313"/>
      <c r="T102" s="313"/>
      <c r="U102" s="313"/>
      <c r="V102" s="313"/>
      <c r="W102" s="313"/>
      <c r="X102" s="313"/>
      <c r="Y102" s="313"/>
      <c r="Z102" s="313"/>
      <c r="AA102" s="313"/>
      <c r="AB102" s="313"/>
      <c r="AC102" s="313"/>
      <c r="AD102" s="313"/>
      <c r="AE102" s="313"/>
      <c r="AF102" s="313"/>
      <c r="AG102" s="313"/>
      <c r="AH102" s="314"/>
      <c r="AI102" s="333"/>
      <c r="AJ102" s="1135"/>
      <c r="AK102" s="1125"/>
      <c r="AL102" s="1125"/>
      <c r="AM102" s="1126"/>
    </row>
    <row r="103" spans="1:39" ht="13.5" thickBot="1" x14ac:dyDescent="0.25">
      <c r="A103" s="224"/>
      <c r="B103" s="1006"/>
      <c r="C103" s="1100" t="s">
        <v>216</v>
      </c>
      <c r="D103" s="1100"/>
      <c r="E103" s="1100"/>
      <c r="F103" s="1100"/>
      <c r="G103" s="1100"/>
      <c r="H103" s="1100"/>
      <c r="I103" s="1100"/>
      <c r="J103" s="1100"/>
      <c r="K103" s="1100"/>
      <c r="L103" s="1100"/>
      <c r="M103" s="1100"/>
      <c r="N103" s="1100"/>
      <c r="O103" s="246"/>
      <c r="P103" s="246"/>
      <c r="Q103" s="246"/>
      <c r="R103" s="246"/>
      <c r="S103" s="246"/>
      <c r="T103" s="246"/>
      <c r="U103" s="246"/>
      <c r="V103" s="246"/>
      <c r="W103" s="246"/>
      <c r="X103" s="246"/>
      <c r="Y103" s="246"/>
      <c r="Z103" s="246"/>
      <c r="AA103" s="246"/>
      <c r="AB103" s="246"/>
      <c r="AC103" s="246"/>
      <c r="AD103" s="246"/>
      <c r="AE103" s="246"/>
      <c r="AF103" s="246"/>
      <c r="AG103" s="246"/>
      <c r="AH103" s="247"/>
      <c r="AI103" s="333"/>
      <c r="AJ103" s="1135"/>
      <c r="AK103" s="1125"/>
      <c r="AL103" s="1125"/>
      <c r="AM103" s="1126"/>
    </row>
    <row r="104" spans="1:39" ht="13.5" thickBot="1" x14ac:dyDescent="0.25">
      <c r="A104" s="224"/>
      <c r="B104" s="1095" t="s">
        <v>212</v>
      </c>
      <c r="C104" s="1096"/>
      <c r="D104" s="1096"/>
      <c r="E104" s="1096"/>
      <c r="F104" s="1096"/>
      <c r="G104" s="1096"/>
      <c r="H104" s="1096"/>
      <c r="I104" s="1096"/>
      <c r="J104" s="1096"/>
      <c r="K104" s="1096"/>
      <c r="L104" s="1096"/>
      <c r="M104" s="1096"/>
      <c r="N104" s="1096"/>
      <c r="O104" s="315"/>
      <c r="P104" s="315"/>
      <c r="Q104" s="315"/>
      <c r="R104" s="315"/>
      <c r="S104" s="315"/>
      <c r="T104" s="315"/>
      <c r="U104" s="315"/>
      <c r="V104" s="315"/>
      <c r="W104" s="315"/>
      <c r="X104" s="315"/>
      <c r="Y104" s="315"/>
      <c r="Z104" s="315"/>
      <c r="AA104" s="315"/>
      <c r="AB104" s="315"/>
      <c r="AC104" s="315"/>
      <c r="AD104" s="315"/>
      <c r="AE104" s="315"/>
      <c r="AF104" s="315"/>
      <c r="AG104" s="315"/>
      <c r="AH104" s="316"/>
      <c r="AI104" s="333"/>
      <c r="AJ104" s="1135"/>
      <c r="AK104" s="1125"/>
      <c r="AL104" s="1125"/>
      <c r="AM104" s="1126"/>
    </row>
    <row r="105" spans="1:39" x14ac:dyDescent="0.2">
      <c r="A105" s="224"/>
      <c r="B105" s="1005"/>
      <c r="C105" s="1069" t="s">
        <v>214</v>
      </c>
      <c r="D105" s="1069"/>
      <c r="E105" s="1069"/>
      <c r="F105" s="1069"/>
      <c r="G105" s="1069"/>
      <c r="H105" s="1069"/>
      <c r="I105" s="1069"/>
      <c r="J105" s="1069"/>
      <c r="K105" s="1069"/>
      <c r="L105" s="1069"/>
      <c r="M105" s="1069"/>
      <c r="N105" s="1069"/>
      <c r="O105" s="287"/>
      <c r="P105" s="287"/>
      <c r="Q105" s="287"/>
      <c r="R105" s="287"/>
      <c r="S105" s="287"/>
      <c r="T105" s="287"/>
      <c r="U105" s="287"/>
      <c r="V105" s="287"/>
      <c r="W105" s="287"/>
      <c r="X105" s="287"/>
      <c r="Y105" s="287"/>
      <c r="Z105" s="287"/>
      <c r="AA105" s="287"/>
      <c r="AB105" s="287"/>
      <c r="AC105" s="287"/>
      <c r="AD105" s="287"/>
      <c r="AE105" s="287"/>
      <c r="AF105" s="287"/>
      <c r="AG105" s="287"/>
      <c r="AH105" s="307"/>
      <c r="AI105" s="333"/>
      <c r="AJ105" s="1135"/>
      <c r="AK105" s="1125"/>
      <c r="AL105" s="1125"/>
      <c r="AM105" s="1126"/>
    </row>
    <row r="106" spans="1:39" ht="13.15" customHeight="1" x14ac:dyDescent="0.2">
      <c r="A106" s="224"/>
      <c r="B106" s="1052"/>
      <c r="C106" s="902" t="s">
        <v>1129</v>
      </c>
      <c r="D106" s="1053"/>
      <c r="E106" s="1053"/>
      <c r="F106" s="1053"/>
      <c r="G106" s="1053"/>
      <c r="H106" s="1053"/>
      <c r="I106" s="1053"/>
      <c r="J106" s="1053"/>
      <c r="K106" s="1053"/>
      <c r="L106" s="1053"/>
      <c r="M106" s="1053"/>
      <c r="N106" s="1053"/>
      <c r="O106" s="308"/>
      <c r="P106" s="308"/>
      <c r="Q106" s="308"/>
      <c r="R106" s="308"/>
      <c r="S106" s="308"/>
      <c r="T106" s="308"/>
      <c r="U106" s="308"/>
      <c r="V106" s="308"/>
      <c r="W106" s="308"/>
      <c r="X106" s="308"/>
      <c r="Y106" s="308"/>
      <c r="Z106" s="308"/>
      <c r="AA106" s="308"/>
      <c r="AB106" s="308"/>
      <c r="AC106" s="308"/>
      <c r="AD106" s="308"/>
      <c r="AE106" s="308"/>
      <c r="AF106" s="308"/>
      <c r="AG106" s="308"/>
      <c r="AH106" s="309"/>
      <c r="AI106" s="333"/>
      <c r="AJ106" s="1135"/>
      <c r="AK106" s="1125"/>
      <c r="AL106" s="1125"/>
      <c r="AM106" s="1126"/>
    </row>
    <row r="107" spans="1:39" hidden="1" x14ac:dyDescent="0.2">
      <c r="A107" s="224"/>
      <c r="B107" s="1052"/>
      <c r="C107" s="317"/>
      <c r="D107" s="317"/>
      <c r="E107" s="317"/>
      <c r="F107" s="317"/>
      <c r="G107" s="317"/>
      <c r="H107" s="317"/>
      <c r="I107" s="317"/>
      <c r="J107" s="317"/>
      <c r="K107" s="317"/>
      <c r="L107" s="317"/>
      <c r="M107" s="317"/>
      <c r="N107" s="318"/>
      <c r="O107" s="312" t="str">
        <f>IF(O106=0," ",_xlfn.IFS(O106="Occiput",1,O106="Ear",2,O106="Nose",3,O106="Lips/mouth",4,O106="Scapula",5,O106="Humeral head/shoulder",6,O106="Upper arm",7,O106="Lower arm/hand",8,O106="Elbow",9,O106="Finger",10,O106="Spine",11,O106="Ischium",12,O106="Sacrum/coccyx",13,O106="Trochanter/hip",14,O106="Knee",15,O106="Lower leg",16,O106="Ankle",17,O106="Heel",18,O106="Foot",19,O106="Toe",20,O106="Other",21,O106="Upper leg",22))</f>
        <v xml:space="preserve"> </v>
      </c>
      <c r="P107" s="312" t="str">
        <f>IF(P106=0," ",_xlfn.IFS(P106="Occiput",1,P106="Ear",2,P106="Nose",3,P106="Lips/mouth",4,P106="Scapula",5,P106="Humeral head/shoulder",6,P106="Upper arm",7,P106="Lower arm/hand",8,P106="Elbow",9,P106="Finger",10,P106="Spine",11,P106="Ischium",12,P106="Sacrum/coccyx",13,P106="Trochanter/hip",14,P106="Knee",15,P106="Lower leg",16,P106="Ankle",17,P106="Heel",18,P106="Foot",19,P106="Toe",20,P106="Other",21,P106="Upper leg",22))</f>
        <v xml:space="preserve"> </v>
      </c>
      <c r="Q107" s="312" t="str">
        <f t="shared" ref="Q107" si="56">IF(Q106=0," ",_xlfn.IFS(Q106="Occiput",1,Q106="Ear",2,Q106="Nose",3,Q106="Lips/mouth",4,Q106="Scapula",5,Q106="Humeral head/shoulder",6,Q106="Upper arm",7,Q106="Lower arm/hand",8,Q106="Elbow",9,Q106="Finger",10,Q106="Spine",11,Q106="Ischium",12,Q106="Sacrum/coccyx",13,Q106="Trochanter/hip",14,Q106="Knee",15,Q106="Lower leg",16,Q106="Ankle",17,Q106="Heel",18,Q106="Foot",19,Q106="Toe",20,Q106="Other",21,Q106="Upper leg",22))</f>
        <v xml:space="preserve"> </v>
      </c>
      <c r="R107" s="312" t="str">
        <f t="shared" ref="R107" si="57">IF(R106=0," ",_xlfn.IFS(R106="Occiput",1,R106="Ear",2,R106="Nose",3,R106="Lips/mouth",4,R106="Scapula",5,R106="Humeral head/shoulder",6,R106="Upper arm",7,R106="Lower arm/hand",8,R106="Elbow",9,R106="Finger",10,R106="Spine",11,R106="Ischium",12,R106="Sacrum/coccyx",13,R106="Trochanter/hip",14,R106="Knee",15,R106="Lower leg",16,R106="Ankle",17,R106="Heel",18,R106="Foot",19,R106="Toe",20,R106="Other",21,R106="Upper leg",22))</f>
        <v xml:space="preserve"> </v>
      </c>
      <c r="S107" s="312" t="str">
        <f t="shared" ref="S107" si="58">IF(S106=0," ",_xlfn.IFS(S106="Occiput",1,S106="Ear",2,S106="Nose",3,S106="Lips/mouth",4,S106="Scapula",5,S106="Humeral head/shoulder",6,S106="Upper arm",7,S106="Lower arm/hand",8,S106="Elbow",9,S106="Finger",10,S106="Spine",11,S106="Ischium",12,S106="Sacrum/coccyx",13,S106="Trochanter/hip",14,S106="Knee",15,S106="Lower leg",16,S106="Ankle",17,S106="Heel",18,S106="Foot",19,S106="Toe",20,S106="Other",21,S106="Upper leg",22))</f>
        <v xml:space="preserve"> </v>
      </c>
      <c r="T107" s="312" t="str">
        <f t="shared" ref="T107" si="59">IF(T106=0," ",_xlfn.IFS(T106="Occiput",1,T106="Ear",2,T106="Nose",3,T106="Lips/mouth",4,T106="Scapula",5,T106="Humeral head/shoulder",6,T106="Upper arm",7,T106="Lower arm/hand",8,T106="Elbow",9,T106="Finger",10,T106="Spine",11,T106="Ischium",12,T106="Sacrum/coccyx",13,T106="Trochanter/hip",14,T106="Knee",15,T106="Lower leg",16,T106="Ankle",17,T106="Heel",18,T106="Foot",19,T106="Toe",20,T106="Other",21,T106="Upper leg",22))</f>
        <v xml:space="preserve"> </v>
      </c>
      <c r="U107" s="312" t="str">
        <f t="shared" ref="U107" si="60">IF(U106=0," ",_xlfn.IFS(U106="Occiput",1,U106="Ear",2,U106="Nose",3,U106="Lips/mouth",4,U106="Scapula",5,U106="Humeral head/shoulder",6,U106="Upper arm",7,U106="Lower arm/hand",8,U106="Elbow",9,U106="Finger",10,U106="Spine",11,U106="Ischium",12,U106="Sacrum/coccyx",13,U106="Trochanter/hip",14,U106="Knee",15,U106="Lower leg",16,U106="Ankle",17,U106="Heel",18,U106="Foot",19,U106="Toe",20,U106="Other",21,U106="Upper leg",22))</f>
        <v xml:space="preserve"> </v>
      </c>
      <c r="V107" s="312" t="str">
        <f t="shared" ref="V107" si="61">IF(V106=0," ",_xlfn.IFS(V106="Occiput",1,V106="Ear",2,V106="Nose",3,V106="Lips/mouth",4,V106="Scapula",5,V106="Humeral head/shoulder",6,V106="Upper arm",7,V106="Lower arm/hand",8,V106="Elbow",9,V106="Finger",10,V106="Spine",11,V106="Ischium",12,V106="Sacrum/coccyx",13,V106="Trochanter/hip",14,V106="Knee",15,V106="Lower leg",16,V106="Ankle",17,V106="Heel",18,V106="Foot",19,V106="Toe",20,V106="Other",21,V106="Upper leg",22))</f>
        <v xml:space="preserve"> </v>
      </c>
      <c r="W107" s="312" t="str">
        <f t="shared" ref="W107" si="62">IF(W106=0," ",_xlfn.IFS(W106="Occiput",1,W106="Ear",2,W106="Nose",3,W106="Lips/mouth",4,W106="Scapula",5,W106="Humeral head/shoulder",6,W106="Upper arm",7,W106="Lower arm/hand",8,W106="Elbow",9,W106="Finger",10,W106="Spine",11,W106="Ischium",12,W106="Sacrum/coccyx",13,W106="Trochanter/hip",14,W106="Knee",15,W106="Lower leg",16,W106="Ankle",17,W106="Heel",18,W106="Foot",19,W106="Toe",20,W106="Other",21,W106="Upper leg",22))</f>
        <v xml:space="preserve"> </v>
      </c>
      <c r="X107" s="312" t="str">
        <f t="shared" ref="X107" si="63">IF(X106=0," ",_xlfn.IFS(X106="Occiput",1,X106="Ear",2,X106="Nose",3,X106="Lips/mouth",4,X106="Scapula",5,X106="Humeral head/shoulder",6,X106="Upper arm",7,X106="Lower arm/hand",8,X106="Elbow",9,X106="Finger",10,X106="Spine",11,X106="Ischium",12,X106="Sacrum/coccyx",13,X106="Trochanter/hip",14,X106="Knee",15,X106="Lower leg",16,X106="Ankle",17,X106="Heel",18,X106="Foot",19,X106="Toe",20,X106="Other",21,X106="Upper leg",22))</f>
        <v xml:space="preserve"> </v>
      </c>
      <c r="Y107" s="312" t="str">
        <f t="shared" ref="Y107" si="64">IF(Y106=0," ",_xlfn.IFS(Y106="Occiput",1,Y106="Ear",2,Y106="Nose",3,Y106="Lips/mouth",4,Y106="Scapula",5,Y106="Humeral head/shoulder",6,Y106="Upper arm",7,Y106="Lower arm/hand",8,Y106="Elbow",9,Y106="Finger",10,Y106="Spine",11,Y106="Ischium",12,Y106="Sacrum/coccyx",13,Y106="Trochanter/hip",14,Y106="Knee",15,Y106="Lower leg",16,Y106="Ankle",17,Y106="Heel",18,Y106="Foot",19,Y106="Toe",20,Y106="Other",21,Y106="Upper leg",22))</f>
        <v xml:space="preserve"> </v>
      </c>
      <c r="Z107" s="312" t="str">
        <f t="shared" ref="Z107" si="65">IF(Z106=0," ",_xlfn.IFS(Z106="Occiput",1,Z106="Ear",2,Z106="Nose",3,Z106="Lips/mouth",4,Z106="Scapula",5,Z106="Humeral head/shoulder",6,Z106="Upper arm",7,Z106="Lower arm/hand",8,Z106="Elbow",9,Z106="Finger",10,Z106="Spine",11,Z106="Ischium",12,Z106="Sacrum/coccyx",13,Z106="Trochanter/hip",14,Z106="Knee",15,Z106="Lower leg",16,Z106="Ankle",17,Z106="Heel",18,Z106="Foot",19,Z106="Toe",20,Z106="Other",21,Z106="Upper leg",22))</f>
        <v xml:space="preserve"> </v>
      </c>
      <c r="AA107" s="312" t="str">
        <f t="shared" ref="AA107" si="66">IF(AA106=0," ",_xlfn.IFS(AA106="Occiput",1,AA106="Ear",2,AA106="Nose",3,AA106="Lips/mouth",4,AA106="Scapula",5,AA106="Humeral head/shoulder",6,AA106="Upper arm",7,AA106="Lower arm/hand",8,AA106="Elbow",9,AA106="Finger",10,AA106="Spine",11,AA106="Ischium",12,AA106="Sacrum/coccyx",13,AA106="Trochanter/hip",14,AA106="Knee",15,AA106="Lower leg",16,AA106="Ankle",17,AA106="Heel",18,AA106="Foot",19,AA106="Toe",20,AA106="Other",21,AA106="Upper leg",22))</f>
        <v xml:space="preserve"> </v>
      </c>
      <c r="AB107" s="312" t="str">
        <f t="shared" ref="AB107" si="67">IF(AB106=0," ",_xlfn.IFS(AB106="Occiput",1,AB106="Ear",2,AB106="Nose",3,AB106="Lips/mouth",4,AB106="Scapula",5,AB106="Humeral head/shoulder",6,AB106="Upper arm",7,AB106="Lower arm/hand",8,AB106="Elbow",9,AB106="Finger",10,AB106="Spine",11,AB106="Ischium",12,AB106="Sacrum/coccyx",13,AB106="Trochanter/hip",14,AB106="Knee",15,AB106="Lower leg",16,AB106="Ankle",17,AB106="Heel",18,AB106="Foot",19,AB106="Toe",20,AB106="Other",21,AB106="Upper leg",22))</f>
        <v xml:space="preserve"> </v>
      </c>
      <c r="AC107" s="312" t="str">
        <f t="shared" ref="AC107" si="68">IF(AC106=0," ",_xlfn.IFS(AC106="Occiput",1,AC106="Ear",2,AC106="Nose",3,AC106="Lips/mouth",4,AC106="Scapula",5,AC106="Humeral head/shoulder",6,AC106="Upper arm",7,AC106="Lower arm/hand",8,AC106="Elbow",9,AC106="Finger",10,AC106="Spine",11,AC106="Ischium",12,AC106="Sacrum/coccyx",13,AC106="Trochanter/hip",14,AC106="Knee",15,AC106="Lower leg",16,AC106="Ankle",17,AC106="Heel",18,AC106="Foot",19,AC106="Toe",20,AC106="Other",21,AC106="Upper leg",22))</f>
        <v xml:space="preserve"> </v>
      </c>
      <c r="AD107" s="312" t="str">
        <f t="shared" ref="AD107" si="69">IF(AD106=0," ",_xlfn.IFS(AD106="Occiput",1,AD106="Ear",2,AD106="Nose",3,AD106="Lips/mouth",4,AD106="Scapula",5,AD106="Humeral head/shoulder",6,AD106="Upper arm",7,AD106="Lower arm/hand",8,AD106="Elbow",9,AD106="Finger",10,AD106="Spine",11,AD106="Ischium",12,AD106="Sacrum/coccyx",13,AD106="Trochanter/hip",14,AD106="Knee",15,AD106="Lower leg",16,AD106="Ankle",17,AD106="Heel",18,AD106="Foot",19,AD106="Toe",20,AD106="Other",21,AD106="Upper leg",22))</f>
        <v xml:space="preserve"> </v>
      </c>
      <c r="AE107" s="312" t="str">
        <f t="shared" ref="AE107" si="70">IF(AE106=0," ",_xlfn.IFS(AE106="Occiput",1,AE106="Ear",2,AE106="Nose",3,AE106="Lips/mouth",4,AE106="Scapula",5,AE106="Humeral head/shoulder",6,AE106="Upper arm",7,AE106="Lower arm/hand",8,AE106="Elbow",9,AE106="Finger",10,AE106="Spine",11,AE106="Ischium",12,AE106="Sacrum/coccyx",13,AE106="Trochanter/hip",14,AE106="Knee",15,AE106="Lower leg",16,AE106="Ankle",17,AE106="Heel",18,AE106="Foot",19,AE106="Toe",20,AE106="Other",21,AE106="Upper leg",22))</f>
        <v xml:space="preserve"> </v>
      </c>
      <c r="AF107" s="312" t="str">
        <f t="shared" ref="AF107" si="71">IF(AF106=0," ",_xlfn.IFS(AF106="Occiput",1,AF106="Ear",2,AF106="Nose",3,AF106="Lips/mouth",4,AF106="Scapula",5,AF106="Humeral head/shoulder",6,AF106="Upper arm",7,AF106="Lower arm/hand",8,AF106="Elbow",9,AF106="Finger",10,AF106="Spine",11,AF106="Ischium",12,AF106="Sacrum/coccyx",13,AF106="Trochanter/hip",14,AF106="Knee",15,AF106="Lower leg",16,AF106="Ankle",17,AF106="Heel",18,AF106="Foot",19,AF106="Toe",20,AF106="Other",21,AF106="Upper leg",22))</f>
        <v xml:space="preserve"> </v>
      </c>
      <c r="AG107" s="312" t="str">
        <f t="shared" ref="AG107" si="72">IF(AG106=0," ",_xlfn.IFS(AG106="Occiput",1,AG106="Ear",2,AG106="Nose",3,AG106="Lips/mouth",4,AG106="Scapula",5,AG106="Humeral head/shoulder",6,AG106="Upper arm",7,AG106="Lower arm/hand",8,AG106="Elbow",9,AG106="Finger",10,AG106="Spine",11,AG106="Ischium",12,AG106="Sacrum/coccyx",13,AG106="Trochanter/hip",14,AG106="Knee",15,AG106="Lower leg",16,AG106="Ankle",17,AG106="Heel",18,AG106="Foot",19,AG106="Toe",20,AG106="Other",21,AG106="Upper leg",22))</f>
        <v xml:space="preserve"> </v>
      </c>
      <c r="AH107" s="312" t="str">
        <f t="shared" ref="AH107" si="73">IF(AH106=0," ",_xlfn.IFS(AH106="Occiput",1,AH106="Ear",2,AH106="Nose",3,AH106="Lips/mouth",4,AH106="Scapula",5,AH106="Humeral head/shoulder",6,AH106="Upper arm",7,AH106="Lower arm/hand",8,AH106="Elbow",9,AH106="Finger",10,AH106="Spine",11,AH106="Ischium",12,AH106="Sacrum/coccyx",13,AH106="Trochanter/hip",14,AH106="Knee",15,AH106="Lower leg",16,AH106="Ankle",17,AH106="Heel",18,AH106="Foot",19,AH106="Toe",20,AH106="Other",21,AH106="Upper leg",22))</f>
        <v xml:space="preserve"> </v>
      </c>
      <c r="AI107" s="567"/>
      <c r="AJ107" s="1135"/>
      <c r="AK107" s="1125"/>
      <c r="AL107" s="1125"/>
      <c r="AM107" s="1126"/>
    </row>
    <row r="108" spans="1:39" x14ac:dyDescent="0.2">
      <c r="A108" s="224"/>
      <c r="B108" s="1052"/>
      <c r="C108" s="1053" t="s">
        <v>215</v>
      </c>
      <c r="D108" s="1053"/>
      <c r="E108" s="1053"/>
      <c r="F108" s="1053"/>
      <c r="G108" s="1053"/>
      <c r="H108" s="1053"/>
      <c r="I108" s="1053"/>
      <c r="J108" s="1053"/>
      <c r="K108" s="1053"/>
      <c r="L108" s="1053"/>
      <c r="M108" s="1053"/>
      <c r="N108" s="1053"/>
      <c r="O108" s="313"/>
      <c r="P108" s="313"/>
      <c r="Q108" s="313"/>
      <c r="R108" s="313"/>
      <c r="S108" s="313"/>
      <c r="T108" s="313"/>
      <c r="U108" s="313"/>
      <c r="V108" s="313"/>
      <c r="W108" s="313"/>
      <c r="X108" s="313"/>
      <c r="Y108" s="313"/>
      <c r="Z108" s="313"/>
      <c r="AA108" s="313"/>
      <c r="AB108" s="313"/>
      <c r="AC108" s="313"/>
      <c r="AD108" s="313"/>
      <c r="AE108" s="313"/>
      <c r="AF108" s="313"/>
      <c r="AG108" s="313"/>
      <c r="AH108" s="314"/>
      <c r="AI108" s="333"/>
      <c r="AJ108" s="1135"/>
      <c r="AK108" s="1125"/>
      <c r="AL108" s="1125"/>
      <c r="AM108" s="1126"/>
    </row>
    <row r="109" spans="1:39" ht="13.5" thickBot="1" x14ac:dyDescent="0.25">
      <c r="A109" s="224"/>
      <c r="B109" s="1006"/>
      <c r="C109" s="1100" t="s">
        <v>216</v>
      </c>
      <c r="D109" s="1100"/>
      <c r="E109" s="1100"/>
      <c r="F109" s="1100"/>
      <c r="G109" s="1100"/>
      <c r="H109" s="1100"/>
      <c r="I109" s="1100"/>
      <c r="J109" s="1100"/>
      <c r="K109" s="1100"/>
      <c r="L109" s="1100"/>
      <c r="M109" s="1100"/>
      <c r="N109" s="1100"/>
      <c r="O109" s="246"/>
      <c r="P109" s="246"/>
      <c r="Q109" s="246"/>
      <c r="R109" s="246"/>
      <c r="S109" s="246"/>
      <c r="T109" s="246"/>
      <c r="U109" s="246"/>
      <c r="V109" s="246"/>
      <c r="W109" s="246"/>
      <c r="X109" s="246"/>
      <c r="Y109" s="246"/>
      <c r="Z109" s="246"/>
      <c r="AA109" s="246"/>
      <c r="AB109" s="246"/>
      <c r="AC109" s="246"/>
      <c r="AD109" s="246"/>
      <c r="AE109" s="246"/>
      <c r="AF109" s="246"/>
      <c r="AG109" s="246"/>
      <c r="AH109" s="247"/>
      <c r="AI109" s="333"/>
      <c r="AJ109" s="1135"/>
      <c r="AK109" s="1125"/>
      <c r="AL109" s="1125"/>
      <c r="AM109" s="1126"/>
    </row>
    <row r="110" spans="1:39" ht="13.5" thickBot="1" x14ac:dyDescent="0.25">
      <c r="A110" s="224"/>
      <c r="B110" s="1095" t="s">
        <v>213</v>
      </c>
      <c r="C110" s="1096"/>
      <c r="D110" s="1096"/>
      <c r="E110" s="1096"/>
      <c r="F110" s="1096"/>
      <c r="G110" s="1096"/>
      <c r="H110" s="1096"/>
      <c r="I110" s="1096"/>
      <c r="J110" s="1096"/>
      <c r="K110" s="1096"/>
      <c r="L110" s="1096"/>
      <c r="M110" s="1096"/>
      <c r="N110" s="1096"/>
      <c r="O110" s="315"/>
      <c r="P110" s="315"/>
      <c r="Q110" s="315"/>
      <c r="R110" s="315"/>
      <c r="S110" s="315"/>
      <c r="T110" s="315"/>
      <c r="U110" s="315"/>
      <c r="V110" s="315"/>
      <c r="W110" s="315"/>
      <c r="X110" s="315"/>
      <c r="Y110" s="315"/>
      <c r="Z110" s="315"/>
      <c r="AA110" s="315"/>
      <c r="AB110" s="315"/>
      <c r="AC110" s="315"/>
      <c r="AD110" s="315"/>
      <c r="AE110" s="315"/>
      <c r="AF110" s="315"/>
      <c r="AG110" s="315"/>
      <c r="AH110" s="316"/>
      <c r="AI110" s="333"/>
      <c r="AJ110" s="1135"/>
      <c r="AK110" s="1125"/>
      <c r="AL110" s="1125"/>
      <c r="AM110" s="1126"/>
    </row>
    <row r="111" spans="1:39" x14ac:dyDescent="0.2">
      <c r="A111" s="224"/>
      <c r="B111" s="1005"/>
      <c r="C111" s="1069" t="s">
        <v>214</v>
      </c>
      <c r="D111" s="1069"/>
      <c r="E111" s="1069"/>
      <c r="F111" s="1069"/>
      <c r="G111" s="1069"/>
      <c r="H111" s="1069"/>
      <c r="I111" s="1069"/>
      <c r="J111" s="1069"/>
      <c r="K111" s="1069"/>
      <c r="L111" s="1069"/>
      <c r="M111" s="1069"/>
      <c r="N111" s="1069"/>
      <c r="O111" s="287"/>
      <c r="P111" s="287"/>
      <c r="Q111" s="287"/>
      <c r="R111" s="287"/>
      <c r="S111" s="287"/>
      <c r="T111" s="287"/>
      <c r="U111" s="287"/>
      <c r="V111" s="287"/>
      <c r="W111" s="287"/>
      <c r="X111" s="287"/>
      <c r="Y111" s="287"/>
      <c r="Z111" s="287"/>
      <c r="AA111" s="287"/>
      <c r="AB111" s="287"/>
      <c r="AC111" s="287"/>
      <c r="AD111" s="287"/>
      <c r="AE111" s="287"/>
      <c r="AF111" s="287"/>
      <c r="AG111" s="287"/>
      <c r="AH111" s="307"/>
      <c r="AI111" s="333"/>
      <c r="AJ111" s="1135"/>
      <c r="AK111" s="1125"/>
      <c r="AL111" s="1125"/>
      <c r="AM111" s="1126"/>
    </row>
    <row r="112" spans="1:39" ht="13.15" customHeight="1" x14ac:dyDescent="0.2">
      <c r="A112" s="224"/>
      <c r="B112" s="1052"/>
      <c r="C112" s="902" t="s">
        <v>1129</v>
      </c>
      <c r="D112" s="1053"/>
      <c r="E112" s="1053"/>
      <c r="F112" s="1053"/>
      <c r="G112" s="1053"/>
      <c r="H112" s="1053"/>
      <c r="I112" s="1053"/>
      <c r="J112" s="1053"/>
      <c r="K112" s="1053"/>
      <c r="L112" s="1053"/>
      <c r="M112" s="1053"/>
      <c r="N112" s="1053"/>
      <c r="O112" s="308"/>
      <c r="P112" s="308"/>
      <c r="Q112" s="308"/>
      <c r="R112" s="308"/>
      <c r="S112" s="308"/>
      <c r="T112" s="308"/>
      <c r="U112" s="308"/>
      <c r="V112" s="308"/>
      <c r="W112" s="308"/>
      <c r="X112" s="308"/>
      <c r="Y112" s="308"/>
      <c r="Z112" s="308"/>
      <c r="AA112" s="308"/>
      <c r="AB112" s="308"/>
      <c r="AC112" s="308"/>
      <c r="AD112" s="308"/>
      <c r="AE112" s="308"/>
      <c r="AF112" s="308"/>
      <c r="AG112" s="308"/>
      <c r="AH112" s="309"/>
      <c r="AI112" s="333"/>
      <c r="AJ112" s="1135"/>
      <c r="AK112" s="1125"/>
      <c r="AL112" s="1125"/>
      <c r="AM112" s="1126"/>
    </row>
    <row r="113" spans="1:39" hidden="1" x14ac:dyDescent="0.2">
      <c r="A113" s="224"/>
      <c r="B113" s="1052"/>
      <c r="C113" s="317"/>
      <c r="D113" s="317"/>
      <c r="E113" s="317"/>
      <c r="F113" s="317"/>
      <c r="G113" s="317"/>
      <c r="H113" s="317"/>
      <c r="I113" s="317"/>
      <c r="J113" s="317"/>
      <c r="K113" s="317"/>
      <c r="L113" s="317"/>
      <c r="M113" s="317"/>
      <c r="N113" s="318"/>
      <c r="O113" s="312" t="str">
        <f>IF(O112=0," ",_xlfn.IFS(O112="Occiput",1,O112="Ear",2,O112="Nose",3,O112="Lips/mouth",4,O112="Scapula",5,O112="Humeral head/shoulder",6,O112="Upper arm",7,O112="Lower arm/hand",8,O112="Elbow",9,O112="Finger",10,O112="Spine",11,O112="Ischium",12,O112="Sacrum/coccyx",13,O112="Trochanter/hip",14,O112="Knee",15,O112="Lower leg",16,O112="Ankle",17,O112="Heel",18,O112="Foot",19,O112="Toe",20,O112="Other",21,O112="Upper leg",22))</f>
        <v xml:space="preserve"> </v>
      </c>
      <c r="P113" s="312" t="str">
        <f>IF(P112=0," ",_xlfn.IFS(P112="Occiput",1,P112="Ear",2,P112="Nose",3,P112="Lips/mouth",4,P112="Scapula",5,P112="Humeral head/shoulder",6,P112="Upper arm",7,P112="Lower arm/hand",8,P112="Elbow",9,P112="Finger",10,P112="Spine",11,P112="Ischium",12,P112="Sacrum/coccyx",13,P112="Trochanter/hip",14,P112="Knee",15,P112="Lower leg",16,P112="Ankle",17,P112="Heel",18,P112="Foot",19,P112="Toe",20,P112="Other",21,P112="Upper leg",22))</f>
        <v xml:space="preserve"> </v>
      </c>
      <c r="Q113" s="312" t="str">
        <f t="shared" ref="Q113" si="74">IF(Q112=0," ",_xlfn.IFS(Q112="Occiput",1,Q112="Ear",2,Q112="Nose",3,Q112="Lips/mouth",4,Q112="Scapula",5,Q112="Humeral head/shoulder",6,Q112="Upper arm",7,Q112="Lower arm/hand",8,Q112="Elbow",9,Q112="Finger",10,Q112="Spine",11,Q112="Ischium",12,Q112="Sacrum/coccyx",13,Q112="Trochanter/hip",14,Q112="Knee",15,Q112="Lower leg",16,Q112="Ankle",17,Q112="Heel",18,Q112="Foot",19,Q112="Toe",20,Q112="Other",21,Q112="Upper leg",22))</f>
        <v xml:space="preserve"> </v>
      </c>
      <c r="R113" s="312" t="str">
        <f t="shared" ref="R113" si="75">IF(R112=0," ",_xlfn.IFS(R112="Occiput",1,R112="Ear",2,R112="Nose",3,R112="Lips/mouth",4,R112="Scapula",5,R112="Humeral head/shoulder",6,R112="Upper arm",7,R112="Lower arm/hand",8,R112="Elbow",9,R112="Finger",10,R112="Spine",11,R112="Ischium",12,R112="Sacrum/coccyx",13,R112="Trochanter/hip",14,R112="Knee",15,R112="Lower leg",16,R112="Ankle",17,R112="Heel",18,R112="Foot",19,R112="Toe",20,R112="Other",21,R112="Upper leg",22))</f>
        <v xml:space="preserve"> </v>
      </c>
      <c r="S113" s="312" t="str">
        <f t="shared" ref="S113" si="76">IF(S112=0," ",_xlfn.IFS(S112="Occiput",1,S112="Ear",2,S112="Nose",3,S112="Lips/mouth",4,S112="Scapula",5,S112="Humeral head/shoulder",6,S112="Upper arm",7,S112="Lower arm/hand",8,S112="Elbow",9,S112="Finger",10,S112="Spine",11,S112="Ischium",12,S112="Sacrum/coccyx",13,S112="Trochanter/hip",14,S112="Knee",15,S112="Lower leg",16,S112="Ankle",17,S112="Heel",18,S112="Foot",19,S112="Toe",20,S112="Other",21,S112="Upper leg",22))</f>
        <v xml:space="preserve"> </v>
      </c>
      <c r="T113" s="312" t="str">
        <f t="shared" ref="T113" si="77">IF(T112=0," ",_xlfn.IFS(T112="Occiput",1,T112="Ear",2,T112="Nose",3,T112="Lips/mouth",4,T112="Scapula",5,T112="Humeral head/shoulder",6,T112="Upper arm",7,T112="Lower arm/hand",8,T112="Elbow",9,T112="Finger",10,T112="Spine",11,T112="Ischium",12,T112="Sacrum/coccyx",13,T112="Trochanter/hip",14,T112="Knee",15,T112="Lower leg",16,T112="Ankle",17,T112="Heel",18,T112="Foot",19,T112="Toe",20,T112="Other",21,T112="Upper leg",22))</f>
        <v xml:space="preserve"> </v>
      </c>
      <c r="U113" s="312" t="str">
        <f t="shared" ref="U113" si="78">IF(U112=0," ",_xlfn.IFS(U112="Occiput",1,U112="Ear",2,U112="Nose",3,U112="Lips/mouth",4,U112="Scapula",5,U112="Humeral head/shoulder",6,U112="Upper arm",7,U112="Lower arm/hand",8,U112="Elbow",9,U112="Finger",10,U112="Spine",11,U112="Ischium",12,U112="Sacrum/coccyx",13,U112="Trochanter/hip",14,U112="Knee",15,U112="Lower leg",16,U112="Ankle",17,U112="Heel",18,U112="Foot",19,U112="Toe",20,U112="Other",21,U112="Upper leg",22))</f>
        <v xml:space="preserve"> </v>
      </c>
      <c r="V113" s="312" t="str">
        <f t="shared" ref="V113" si="79">IF(V112=0," ",_xlfn.IFS(V112="Occiput",1,V112="Ear",2,V112="Nose",3,V112="Lips/mouth",4,V112="Scapula",5,V112="Humeral head/shoulder",6,V112="Upper arm",7,V112="Lower arm/hand",8,V112="Elbow",9,V112="Finger",10,V112="Spine",11,V112="Ischium",12,V112="Sacrum/coccyx",13,V112="Trochanter/hip",14,V112="Knee",15,V112="Lower leg",16,V112="Ankle",17,V112="Heel",18,V112="Foot",19,V112="Toe",20,V112="Other",21,V112="Upper leg",22))</f>
        <v xml:space="preserve"> </v>
      </c>
      <c r="W113" s="312" t="str">
        <f t="shared" ref="W113" si="80">IF(W112=0," ",_xlfn.IFS(W112="Occiput",1,W112="Ear",2,W112="Nose",3,W112="Lips/mouth",4,W112="Scapula",5,W112="Humeral head/shoulder",6,W112="Upper arm",7,W112="Lower arm/hand",8,W112="Elbow",9,W112="Finger",10,W112="Spine",11,W112="Ischium",12,W112="Sacrum/coccyx",13,W112="Trochanter/hip",14,W112="Knee",15,W112="Lower leg",16,W112="Ankle",17,W112="Heel",18,W112="Foot",19,W112="Toe",20,W112="Other",21,W112="Upper leg",22))</f>
        <v xml:space="preserve"> </v>
      </c>
      <c r="X113" s="312" t="str">
        <f t="shared" ref="X113" si="81">IF(X112=0," ",_xlfn.IFS(X112="Occiput",1,X112="Ear",2,X112="Nose",3,X112="Lips/mouth",4,X112="Scapula",5,X112="Humeral head/shoulder",6,X112="Upper arm",7,X112="Lower arm/hand",8,X112="Elbow",9,X112="Finger",10,X112="Spine",11,X112="Ischium",12,X112="Sacrum/coccyx",13,X112="Trochanter/hip",14,X112="Knee",15,X112="Lower leg",16,X112="Ankle",17,X112="Heel",18,X112="Foot",19,X112="Toe",20,X112="Other",21,X112="Upper leg",22))</f>
        <v xml:space="preserve"> </v>
      </c>
      <c r="Y113" s="312" t="str">
        <f t="shared" ref="Y113" si="82">IF(Y112=0," ",_xlfn.IFS(Y112="Occiput",1,Y112="Ear",2,Y112="Nose",3,Y112="Lips/mouth",4,Y112="Scapula",5,Y112="Humeral head/shoulder",6,Y112="Upper arm",7,Y112="Lower arm/hand",8,Y112="Elbow",9,Y112="Finger",10,Y112="Spine",11,Y112="Ischium",12,Y112="Sacrum/coccyx",13,Y112="Trochanter/hip",14,Y112="Knee",15,Y112="Lower leg",16,Y112="Ankle",17,Y112="Heel",18,Y112="Foot",19,Y112="Toe",20,Y112="Other",21,Y112="Upper leg",22))</f>
        <v xml:space="preserve"> </v>
      </c>
      <c r="Z113" s="312" t="str">
        <f t="shared" ref="Z113" si="83">IF(Z112=0," ",_xlfn.IFS(Z112="Occiput",1,Z112="Ear",2,Z112="Nose",3,Z112="Lips/mouth",4,Z112="Scapula",5,Z112="Humeral head/shoulder",6,Z112="Upper arm",7,Z112="Lower arm/hand",8,Z112="Elbow",9,Z112="Finger",10,Z112="Spine",11,Z112="Ischium",12,Z112="Sacrum/coccyx",13,Z112="Trochanter/hip",14,Z112="Knee",15,Z112="Lower leg",16,Z112="Ankle",17,Z112="Heel",18,Z112="Foot",19,Z112="Toe",20,Z112="Other",21,Z112="Upper leg",22))</f>
        <v xml:space="preserve"> </v>
      </c>
      <c r="AA113" s="312" t="str">
        <f t="shared" ref="AA113" si="84">IF(AA112=0," ",_xlfn.IFS(AA112="Occiput",1,AA112="Ear",2,AA112="Nose",3,AA112="Lips/mouth",4,AA112="Scapula",5,AA112="Humeral head/shoulder",6,AA112="Upper arm",7,AA112="Lower arm/hand",8,AA112="Elbow",9,AA112="Finger",10,AA112="Spine",11,AA112="Ischium",12,AA112="Sacrum/coccyx",13,AA112="Trochanter/hip",14,AA112="Knee",15,AA112="Lower leg",16,AA112="Ankle",17,AA112="Heel",18,AA112="Foot",19,AA112="Toe",20,AA112="Other",21,AA112="Upper leg",22))</f>
        <v xml:space="preserve"> </v>
      </c>
      <c r="AB113" s="312" t="str">
        <f t="shared" ref="AB113" si="85">IF(AB112=0," ",_xlfn.IFS(AB112="Occiput",1,AB112="Ear",2,AB112="Nose",3,AB112="Lips/mouth",4,AB112="Scapula",5,AB112="Humeral head/shoulder",6,AB112="Upper arm",7,AB112="Lower arm/hand",8,AB112="Elbow",9,AB112="Finger",10,AB112="Spine",11,AB112="Ischium",12,AB112="Sacrum/coccyx",13,AB112="Trochanter/hip",14,AB112="Knee",15,AB112="Lower leg",16,AB112="Ankle",17,AB112="Heel",18,AB112="Foot",19,AB112="Toe",20,AB112="Other",21,AB112="Upper leg",22))</f>
        <v xml:space="preserve"> </v>
      </c>
      <c r="AC113" s="312" t="str">
        <f t="shared" ref="AC113" si="86">IF(AC112=0," ",_xlfn.IFS(AC112="Occiput",1,AC112="Ear",2,AC112="Nose",3,AC112="Lips/mouth",4,AC112="Scapula",5,AC112="Humeral head/shoulder",6,AC112="Upper arm",7,AC112="Lower arm/hand",8,AC112="Elbow",9,AC112="Finger",10,AC112="Spine",11,AC112="Ischium",12,AC112="Sacrum/coccyx",13,AC112="Trochanter/hip",14,AC112="Knee",15,AC112="Lower leg",16,AC112="Ankle",17,AC112="Heel",18,AC112="Foot",19,AC112="Toe",20,AC112="Other",21,AC112="Upper leg",22))</f>
        <v xml:space="preserve"> </v>
      </c>
      <c r="AD113" s="312" t="str">
        <f t="shared" ref="AD113" si="87">IF(AD112=0," ",_xlfn.IFS(AD112="Occiput",1,AD112="Ear",2,AD112="Nose",3,AD112="Lips/mouth",4,AD112="Scapula",5,AD112="Humeral head/shoulder",6,AD112="Upper arm",7,AD112="Lower arm/hand",8,AD112="Elbow",9,AD112="Finger",10,AD112="Spine",11,AD112="Ischium",12,AD112="Sacrum/coccyx",13,AD112="Trochanter/hip",14,AD112="Knee",15,AD112="Lower leg",16,AD112="Ankle",17,AD112="Heel",18,AD112="Foot",19,AD112="Toe",20,AD112="Other",21,AD112="Upper leg",22))</f>
        <v xml:space="preserve"> </v>
      </c>
      <c r="AE113" s="312" t="str">
        <f t="shared" ref="AE113" si="88">IF(AE112=0," ",_xlfn.IFS(AE112="Occiput",1,AE112="Ear",2,AE112="Nose",3,AE112="Lips/mouth",4,AE112="Scapula",5,AE112="Humeral head/shoulder",6,AE112="Upper arm",7,AE112="Lower arm/hand",8,AE112="Elbow",9,AE112="Finger",10,AE112="Spine",11,AE112="Ischium",12,AE112="Sacrum/coccyx",13,AE112="Trochanter/hip",14,AE112="Knee",15,AE112="Lower leg",16,AE112="Ankle",17,AE112="Heel",18,AE112="Foot",19,AE112="Toe",20,AE112="Other",21,AE112="Upper leg",22))</f>
        <v xml:space="preserve"> </v>
      </c>
      <c r="AF113" s="312" t="str">
        <f t="shared" ref="AF113" si="89">IF(AF112=0," ",_xlfn.IFS(AF112="Occiput",1,AF112="Ear",2,AF112="Nose",3,AF112="Lips/mouth",4,AF112="Scapula",5,AF112="Humeral head/shoulder",6,AF112="Upper arm",7,AF112="Lower arm/hand",8,AF112="Elbow",9,AF112="Finger",10,AF112="Spine",11,AF112="Ischium",12,AF112="Sacrum/coccyx",13,AF112="Trochanter/hip",14,AF112="Knee",15,AF112="Lower leg",16,AF112="Ankle",17,AF112="Heel",18,AF112="Foot",19,AF112="Toe",20,AF112="Other",21,AF112="Upper leg",22))</f>
        <v xml:space="preserve"> </v>
      </c>
      <c r="AG113" s="312" t="str">
        <f t="shared" ref="AG113" si="90">IF(AG112=0," ",_xlfn.IFS(AG112="Occiput",1,AG112="Ear",2,AG112="Nose",3,AG112="Lips/mouth",4,AG112="Scapula",5,AG112="Humeral head/shoulder",6,AG112="Upper arm",7,AG112="Lower arm/hand",8,AG112="Elbow",9,AG112="Finger",10,AG112="Spine",11,AG112="Ischium",12,AG112="Sacrum/coccyx",13,AG112="Trochanter/hip",14,AG112="Knee",15,AG112="Lower leg",16,AG112="Ankle",17,AG112="Heel",18,AG112="Foot",19,AG112="Toe",20,AG112="Other",21,AG112="Upper leg",22))</f>
        <v xml:space="preserve"> </v>
      </c>
      <c r="AH113" s="312" t="str">
        <f t="shared" ref="AH113" si="91">IF(AH112=0," ",_xlfn.IFS(AH112="Occiput",1,AH112="Ear",2,AH112="Nose",3,AH112="Lips/mouth",4,AH112="Scapula",5,AH112="Humeral head/shoulder",6,AH112="Upper arm",7,AH112="Lower arm/hand",8,AH112="Elbow",9,AH112="Finger",10,AH112="Spine",11,AH112="Ischium",12,AH112="Sacrum/coccyx",13,AH112="Trochanter/hip",14,AH112="Knee",15,AH112="Lower leg",16,AH112="Ankle",17,AH112="Heel",18,AH112="Foot",19,AH112="Toe",20,AH112="Other",21,AH112="Upper leg",22))</f>
        <v xml:space="preserve"> </v>
      </c>
      <c r="AI113" s="567"/>
      <c r="AJ113" s="1135"/>
      <c r="AK113" s="1125"/>
      <c r="AL113" s="1125"/>
      <c r="AM113" s="1126"/>
    </row>
    <row r="114" spans="1:39" x14ac:dyDescent="0.2">
      <c r="A114" s="224"/>
      <c r="B114" s="1052"/>
      <c r="C114" s="1053" t="s">
        <v>215</v>
      </c>
      <c r="D114" s="1053"/>
      <c r="E114" s="1053"/>
      <c r="F114" s="1053"/>
      <c r="G114" s="1053"/>
      <c r="H114" s="1053"/>
      <c r="I114" s="1053"/>
      <c r="J114" s="1053"/>
      <c r="K114" s="1053"/>
      <c r="L114" s="1053"/>
      <c r="M114" s="1053"/>
      <c r="N114" s="1053"/>
      <c r="O114" s="313"/>
      <c r="P114" s="313"/>
      <c r="Q114" s="313"/>
      <c r="R114" s="313"/>
      <c r="S114" s="313"/>
      <c r="T114" s="313"/>
      <c r="U114" s="313"/>
      <c r="V114" s="313"/>
      <c r="W114" s="313"/>
      <c r="X114" s="313"/>
      <c r="Y114" s="313"/>
      <c r="Z114" s="313"/>
      <c r="AA114" s="313"/>
      <c r="AB114" s="313"/>
      <c r="AC114" s="313"/>
      <c r="AD114" s="313"/>
      <c r="AE114" s="313"/>
      <c r="AF114" s="313"/>
      <c r="AG114" s="313"/>
      <c r="AH114" s="314"/>
      <c r="AI114" s="333"/>
      <c r="AJ114" s="1135"/>
      <c r="AK114" s="1125"/>
      <c r="AL114" s="1125"/>
      <c r="AM114" s="1126"/>
    </row>
    <row r="115" spans="1:39" ht="13.5" thickBot="1" x14ac:dyDescent="0.25">
      <c r="A115" s="224"/>
      <c r="B115" s="1006"/>
      <c r="C115" s="1100" t="s">
        <v>216</v>
      </c>
      <c r="D115" s="1100"/>
      <c r="E115" s="1100"/>
      <c r="F115" s="1100"/>
      <c r="G115" s="1100"/>
      <c r="H115" s="1100"/>
      <c r="I115" s="1100"/>
      <c r="J115" s="1100"/>
      <c r="K115" s="1100"/>
      <c r="L115" s="1100"/>
      <c r="M115" s="1100"/>
      <c r="N115" s="1100"/>
      <c r="O115" s="246"/>
      <c r="P115" s="246"/>
      <c r="Q115" s="246"/>
      <c r="R115" s="246"/>
      <c r="S115" s="246"/>
      <c r="T115" s="246"/>
      <c r="U115" s="246"/>
      <c r="V115" s="246"/>
      <c r="W115" s="246"/>
      <c r="X115" s="246"/>
      <c r="Y115" s="246"/>
      <c r="Z115" s="246"/>
      <c r="AA115" s="246"/>
      <c r="AB115" s="246"/>
      <c r="AC115" s="246"/>
      <c r="AD115" s="246"/>
      <c r="AE115" s="246"/>
      <c r="AF115" s="246"/>
      <c r="AG115" s="246"/>
      <c r="AH115" s="247"/>
      <c r="AI115" s="333"/>
      <c r="AJ115" s="1136"/>
      <c r="AK115" s="1137"/>
      <c r="AL115" s="1137"/>
      <c r="AM115" s="1138"/>
    </row>
    <row r="116" spans="1:39" s="234" customFormat="1" ht="13.5" thickBot="1" x14ac:dyDescent="0.25">
      <c r="A116" s="333"/>
      <c r="B116" s="338"/>
      <c r="C116" s="1082"/>
      <c r="D116" s="1082"/>
      <c r="E116" s="1082"/>
      <c r="F116" s="1082"/>
      <c r="G116" s="1082"/>
      <c r="H116" s="1082"/>
      <c r="I116" s="1082"/>
      <c r="J116" s="1082"/>
      <c r="K116" s="1082"/>
      <c r="L116" s="1082"/>
      <c r="M116" s="1082"/>
      <c r="N116" s="1082"/>
      <c r="O116" s="335"/>
      <c r="P116" s="335"/>
      <c r="Q116" s="335"/>
      <c r="R116" s="335"/>
      <c r="S116" s="335"/>
      <c r="T116" s="335"/>
      <c r="U116" s="335"/>
      <c r="V116" s="335"/>
      <c r="W116" s="335"/>
      <c r="X116" s="335"/>
      <c r="Y116" s="335"/>
      <c r="Z116" s="335"/>
      <c r="AA116" s="335"/>
      <c r="AB116" s="335"/>
      <c r="AC116" s="335"/>
      <c r="AD116" s="335"/>
      <c r="AE116" s="335"/>
      <c r="AF116" s="335"/>
      <c r="AG116" s="335"/>
      <c r="AH116" s="335"/>
      <c r="AI116" s="333"/>
      <c r="AJ116" s="335"/>
      <c r="AK116" s="335"/>
      <c r="AL116" s="335"/>
      <c r="AM116" s="335"/>
    </row>
    <row r="117" spans="1:39" ht="13.5" thickBot="1" x14ac:dyDescent="0.25">
      <c r="A117" s="224"/>
      <c r="B117" s="1084" t="s">
        <v>235</v>
      </c>
      <c r="C117" s="1085"/>
      <c r="D117" s="1085"/>
      <c r="E117" s="1085"/>
      <c r="F117" s="1085"/>
      <c r="G117" s="1085"/>
      <c r="H117" s="1085"/>
      <c r="I117" s="1085"/>
      <c r="J117" s="1085"/>
      <c r="K117" s="1085"/>
      <c r="L117" s="1085"/>
      <c r="M117" s="1085"/>
      <c r="N117" s="1085"/>
      <c r="O117" s="283"/>
      <c r="P117" s="283"/>
      <c r="Q117" s="283"/>
      <c r="R117" s="283"/>
      <c r="S117" s="283"/>
      <c r="T117" s="283"/>
      <c r="U117" s="283"/>
      <c r="V117" s="283"/>
      <c r="W117" s="283"/>
      <c r="X117" s="283"/>
      <c r="Y117" s="283"/>
      <c r="Z117" s="283"/>
      <c r="AA117" s="283"/>
      <c r="AB117" s="283"/>
      <c r="AC117" s="283"/>
      <c r="AD117" s="283"/>
      <c r="AE117" s="283"/>
      <c r="AF117" s="283"/>
      <c r="AG117" s="283"/>
      <c r="AH117" s="284"/>
      <c r="AI117" s="333"/>
      <c r="AJ117" s="1009"/>
      <c r="AK117" s="1010"/>
      <c r="AL117" s="1010"/>
      <c r="AM117" s="1011"/>
    </row>
    <row r="118" spans="1:39" ht="12.75" customHeight="1" thickBot="1" x14ac:dyDescent="0.25">
      <c r="A118" s="224"/>
      <c r="B118" s="1086" t="s">
        <v>18</v>
      </c>
      <c r="C118" s="1087"/>
      <c r="D118" s="1087"/>
      <c r="E118" s="1087"/>
      <c r="F118" s="1087"/>
      <c r="G118" s="1087"/>
      <c r="H118" s="1087"/>
      <c r="I118" s="1087"/>
      <c r="J118" s="1087"/>
      <c r="K118" s="1087"/>
      <c r="L118" s="1087"/>
      <c r="M118" s="1087"/>
      <c r="N118" s="1087"/>
      <c r="O118" s="248"/>
      <c r="P118" s="248"/>
      <c r="Q118" s="248"/>
      <c r="R118" s="248"/>
      <c r="S118" s="248"/>
      <c r="T118" s="248"/>
      <c r="U118" s="248"/>
      <c r="V118" s="248"/>
      <c r="W118" s="248"/>
      <c r="X118" s="248"/>
      <c r="Y118" s="248"/>
      <c r="Z118" s="248"/>
      <c r="AA118" s="248"/>
      <c r="AB118" s="248"/>
      <c r="AC118" s="248"/>
      <c r="AD118" s="248"/>
      <c r="AE118" s="248"/>
      <c r="AF118" s="248"/>
      <c r="AG118" s="248"/>
      <c r="AH118" s="249"/>
      <c r="AI118" s="333"/>
      <c r="AJ118" s="1018"/>
      <c r="AK118" s="1019"/>
      <c r="AL118" s="1019"/>
      <c r="AM118" s="1020"/>
    </row>
    <row r="119" spans="1:39" ht="25.5" customHeight="1" x14ac:dyDescent="0.2">
      <c r="A119" s="224"/>
      <c r="B119" s="1099">
        <v>12</v>
      </c>
      <c r="C119" s="1114" t="s">
        <v>836</v>
      </c>
      <c r="D119" s="1115"/>
      <c r="E119" s="1115"/>
      <c r="F119" s="1115"/>
      <c r="G119" s="1115"/>
      <c r="H119" s="1115"/>
      <c r="I119" s="1115"/>
      <c r="J119" s="1115"/>
      <c r="K119" s="1115"/>
      <c r="L119" s="1115"/>
      <c r="M119" s="1115"/>
      <c r="N119" s="1115"/>
      <c r="O119" s="904"/>
      <c r="P119" s="904"/>
      <c r="Q119" s="904"/>
      <c r="R119" s="904"/>
      <c r="S119" s="904"/>
      <c r="T119" s="904"/>
      <c r="U119" s="904"/>
      <c r="V119" s="904"/>
      <c r="W119" s="904"/>
      <c r="X119" s="904"/>
      <c r="Y119" s="904"/>
      <c r="Z119" s="904"/>
      <c r="AA119" s="904"/>
      <c r="AB119" s="904"/>
      <c r="AC119" s="904"/>
      <c r="AD119" s="904"/>
      <c r="AE119" s="904"/>
      <c r="AF119" s="904"/>
      <c r="AG119" s="904"/>
      <c r="AH119" s="910"/>
      <c r="AI119" s="333"/>
      <c r="AJ119" s="937">
        <f>COUNTIF(O119:AH119,"1")</f>
        <v>0</v>
      </c>
      <c r="AK119" s="935">
        <f>COUNTIF(O119:AH119,"0")</f>
        <v>0</v>
      </c>
      <c r="AL119" s="935">
        <f t="shared" ref="AL119:AL133" si="92">SUM(AJ119:AK119)</f>
        <v>0</v>
      </c>
      <c r="AM119" s="933" t="str">
        <f t="shared" ref="AM119:AM133" si="93">IF(AL119=0," ",SUM(AJ119/AL119))</f>
        <v xml:space="preserve"> </v>
      </c>
    </row>
    <row r="120" spans="1:39" ht="30.6" customHeight="1" thickBot="1" x14ac:dyDescent="0.25">
      <c r="A120" s="224"/>
      <c r="B120" s="1076"/>
      <c r="C120" s="914" t="s">
        <v>837</v>
      </c>
      <c r="D120" s="915"/>
      <c r="E120" s="915"/>
      <c r="F120" s="915"/>
      <c r="G120" s="915"/>
      <c r="H120" s="915"/>
      <c r="I120" s="915"/>
      <c r="J120" s="915"/>
      <c r="K120" s="915"/>
      <c r="L120" s="915"/>
      <c r="M120" s="915"/>
      <c r="N120" s="916"/>
      <c r="O120" s="909"/>
      <c r="P120" s="909"/>
      <c r="Q120" s="909"/>
      <c r="R120" s="909"/>
      <c r="S120" s="909"/>
      <c r="T120" s="909"/>
      <c r="U120" s="909"/>
      <c r="V120" s="909"/>
      <c r="W120" s="909"/>
      <c r="X120" s="909"/>
      <c r="Y120" s="909"/>
      <c r="Z120" s="909"/>
      <c r="AA120" s="909"/>
      <c r="AB120" s="909"/>
      <c r="AC120" s="909"/>
      <c r="AD120" s="909"/>
      <c r="AE120" s="909"/>
      <c r="AF120" s="909"/>
      <c r="AG120" s="909"/>
      <c r="AH120" s="907"/>
      <c r="AI120" s="333"/>
      <c r="AJ120" s="938"/>
      <c r="AK120" s="936"/>
      <c r="AL120" s="936"/>
      <c r="AM120" s="934"/>
    </row>
    <row r="121" spans="1:39" x14ac:dyDescent="0.2">
      <c r="A121" s="224"/>
      <c r="B121" s="1005">
        <v>13</v>
      </c>
      <c r="C121" s="976" t="s">
        <v>806</v>
      </c>
      <c r="D121" s="977"/>
      <c r="E121" s="977"/>
      <c r="F121" s="977"/>
      <c r="G121" s="977"/>
      <c r="H121" s="977"/>
      <c r="I121" s="977"/>
      <c r="J121" s="977"/>
      <c r="K121" s="977"/>
      <c r="L121" s="977"/>
      <c r="M121" s="977"/>
      <c r="N121" s="978"/>
      <c r="O121" s="943"/>
      <c r="P121" s="904"/>
      <c r="Q121" s="904"/>
      <c r="R121" s="904"/>
      <c r="S121" s="904"/>
      <c r="T121" s="904"/>
      <c r="U121" s="904"/>
      <c r="V121" s="904"/>
      <c r="W121" s="904"/>
      <c r="X121" s="904"/>
      <c r="Y121" s="904"/>
      <c r="Z121" s="904"/>
      <c r="AA121" s="904"/>
      <c r="AB121" s="904"/>
      <c r="AC121" s="904"/>
      <c r="AD121" s="904"/>
      <c r="AE121" s="904"/>
      <c r="AF121" s="904"/>
      <c r="AG121" s="904"/>
      <c r="AH121" s="910"/>
      <c r="AI121" s="333"/>
      <c r="AJ121" s="931">
        <f>COUNTIF(O121:AH121,"1")</f>
        <v>0</v>
      </c>
      <c r="AK121" s="929">
        <f>COUNTIF(O121:AH121,"0")</f>
        <v>0</v>
      </c>
      <c r="AL121" s="929">
        <f t="shared" si="92"/>
        <v>0</v>
      </c>
      <c r="AM121" s="927" t="str">
        <f t="shared" si="93"/>
        <v xml:space="preserve"> </v>
      </c>
    </row>
    <row r="122" spans="1:39" x14ac:dyDescent="0.2">
      <c r="A122" s="224"/>
      <c r="B122" s="1094"/>
      <c r="C122" s="947" t="s">
        <v>862</v>
      </c>
      <c r="D122" s="948"/>
      <c r="E122" s="948"/>
      <c r="F122" s="948"/>
      <c r="G122" s="948"/>
      <c r="H122" s="948"/>
      <c r="I122" s="948"/>
      <c r="J122" s="948"/>
      <c r="K122" s="948"/>
      <c r="L122" s="948"/>
      <c r="M122" s="948"/>
      <c r="N122" s="949"/>
      <c r="O122" s="905"/>
      <c r="P122" s="905"/>
      <c r="Q122" s="905"/>
      <c r="R122" s="905"/>
      <c r="S122" s="905"/>
      <c r="T122" s="905"/>
      <c r="U122" s="905"/>
      <c r="V122" s="905"/>
      <c r="W122" s="905"/>
      <c r="X122" s="905"/>
      <c r="Y122" s="905"/>
      <c r="Z122" s="905"/>
      <c r="AA122" s="905"/>
      <c r="AB122" s="905"/>
      <c r="AC122" s="905"/>
      <c r="AD122" s="905"/>
      <c r="AE122" s="905"/>
      <c r="AF122" s="905"/>
      <c r="AG122" s="905"/>
      <c r="AH122" s="911"/>
      <c r="AI122" s="333"/>
      <c r="AJ122" s="993"/>
      <c r="AK122" s="992"/>
      <c r="AL122" s="992"/>
      <c r="AM122" s="1000"/>
    </row>
    <row r="123" spans="1:39" x14ac:dyDescent="0.2">
      <c r="A123" s="224"/>
      <c r="B123" s="1131">
        <v>13.1</v>
      </c>
      <c r="C123" s="678" t="s">
        <v>919</v>
      </c>
      <c r="D123" s="1127"/>
      <c r="E123" s="1127"/>
      <c r="F123" s="1127"/>
      <c r="G123" s="1127"/>
      <c r="H123" s="1127"/>
      <c r="I123" s="1127"/>
      <c r="J123" s="1127"/>
      <c r="K123" s="1127"/>
      <c r="L123" s="1127"/>
      <c r="M123" s="1127"/>
      <c r="N123" s="1128"/>
      <c r="O123" s="908"/>
      <c r="P123" s="908"/>
      <c r="Q123" s="908"/>
      <c r="R123" s="908"/>
      <c r="S123" s="908"/>
      <c r="T123" s="908"/>
      <c r="U123" s="908"/>
      <c r="V123" s="908"/>
      <c r="W123" s="908"/>
      <c r="X123" s="908"/>
      <c r="Y123" s="908"/>
      <c r="Z123" s="908"/>
      <c r="AA123" s="908"/>
      <c r="AB123" s="908"/>
      <c r="AC123" s="908"/>
      <c r="AD123" s="908"/>
      <c r="AE123" s="908"/>
      <c r="AF123" s="908"/>
      <c r="AG123" s="908"/>
      <c r="AH123" s="906"/>
      <c r="AI123" s="333"/>
      <c r="AJ123" s="994"/>
      <c r="AK123" s="1028"/>
      <c r="AL123" s="940">
        <f>COUNT(O123:AH123)</f>
        <v>0</v>
      </c>
      <c r="AM123" s="919"/>
    </row>
    <row r="124" spans="1:39" x14ac:dyDescent="0.2">
      <c r="A124" s="224"/>
      <c r="B124" s="1094"/>
      <c r="C124" s="947" t="s">
        <v>776</v>
      </c>
      <c r="D124" s="948"/>
      <c r="E124" s="948"/>
      <c r="F124" s="948"/>
      <c r="G124" s="948"/>
      <c r="H124" s="948"/>
      <c r="I124" s="948"/>
      <c r="J124" s="948"/>
      <c r="K124" s="948"/>
      <c r="L124" s="948"/>
      <c r="M124" s="948"/>
      <c r="N124" s="949"/>
      <c r="O124" s="905"/>
      <c r="P124" s="905"/>
      <c r="Q124" s="905"/>
      <c r="R124" s="905"/>
      <c r="S124" s="905"/>
      <c r="T124" s="905"/>
      <c r="U124" s="905"/>
      <c r="V124" s="905"/>
      <c r="W124" s="905"/>
      <c r="X124" s="905"/>
      <c r="Y124" s="905"/>
      <c r="Z124" s="905"/>
      <c r="AA124" s="905"/>
      <c r="AB124" s="905"/>
      <c r="AC124" s="905"/>
      <c r="AD124" s="905"/>
      <c r="AE124" s="905"/>
      <c r="AF124" s="905"/>
      <c r="AG124" s="905"/>
      <c r="AH124" s="911"/>
      <c r="AI124" s="333"/>
      <c r="AJ124" s="995"/>
      <c r="AK124" s="1145"/>
      <c r="AL124" s="992"/>
      <c r="AM124" s="920"/>
    </row>
    <row r="125" spans="1:39" x14ac:dyDescent="0.2">
      <c r="A125" s="224"/>
      <c r="B125" s="1131">
        <v>13.2</v>
      </c>
      <c r="C125" s="678" t="s">
        <v>929</v>
      </c>
      <c r="D125" s="1127"/>
      <c r="E125" s="1127"/>
      <c r="F125" s="1127"/>
      <c r="G125" s="1127"/>
      <c r="H125" s="1127"/>
      <c r="I125" s="1127"/>
      <c r="J125" s="1127"/>
      <c r="K125" s="1127"/>
      <c r="L125" s="1127"/>
      <c r="M125" s="1127"/>
      <c r="N125" s="1128"/>
      <c r="O125" s="908"/>
      <c r="P125" s="908"/>
      <c r="Q125" s="908"/>
      <c r="R125" s="908"/>
      <c r="S125" s="908"/>
      <c r="T125" s="908"/>
      <c r="U125" s="908"/>
      <c r="V125" s="908"/>
      <c r="W125" s="908"/>
      <c r="X125" s="908"/>
      <c r="Y125" s="908"/>
      <c r="Z125" s="908"/>
      <c r="AA125" s="908"/>
      <c r="AB125" s="908"/>
      <c r="AC125" s="908"/>
      <c r="AD125" s="908"/>
      <c r="AE125" s="908"/>
      <c r="AF125" s="908"/>
      <c r="AG125" s="908"/>
      <c r="AH125" s="906"/>
      <c r="AI125" s="333"/>
      <c r="AJ125" s="996">
        <f>COUNTIFS(O123:AH123,"1",O125:AH125,"1")</f>
        <v>0</v>
      </c>
      <c r="AK125" s="940">
        <f>COUNTIFS(O123:AH123,"1",O125:AH125,"0")</f>
        <v>0</v>
      </c>
      <c r="AL125" s="940">
        <f t="shared" si="92"/>
        <v>0</v>
      </c>
      <c r="AM125" s="1031" t="str">
        <f t="shared" si="93"/>
        <v xml:space="preserve"> </v>
      </c>
    </row>
    <row r="126" spans="1:39" ht="13.5" thickBot="1" x14ac:dyDescent="0.25">
      <c r="A126" s="224"/>
      <c r="B126" s="1006"/>
      <c r="C126" s="923" t="s">
        <v>777</v>
      </c>
      <c r="D126" s="924"/>
      <c r="E126" s="924"/>
      <c r="F126" s="924"/>
      <c r="G126" s="924"/>
      <c r="H126" s="924"/>
      <c r="I126" s="924"/>
      <c r="J126" s="924"/>
      <c r="K126" s="924"/>
      <c r="L126" s="924"/>
      <c r="M126" s="924"/>
      <c r="N126" s="925"/>
      <c r="O126" s="909"/>
      <c r="P126" s="909"/>
      <c r="Q126" s="909"/>
      <c r="R126" s="909"/>
      <c r="S126" s="909"/>
      <c r="T126" s="909"/>
      <c r="U126" s="909"/>
      <c r="V126" s="909"/>
      <c r="W126" s="909"/>
      <c r="X126" s="909"/>
      <c r="Y126" s="909"/>
      <c r="Z126" s="909"/>
      <c r="AA126" s="909"/>
      <c r="AB126" s="909"/>
      <c r="AC126" s="909"/>
      <c r="AD126" s="909"/>
      <c r="AE126" s="909"/>
      <c r="AF126" s="909"/>
      <c r="AG126" s="909"/>
      <c r="AH126" s="907"/>
      <c r="AI126" s="333"/>
      <c r="AJ126" s="932"/>
      <c r="AK126" s="930"/>
      <c r="AL126" s="930"/>
      <c r="AM126" s="928"/>
    </row>
    <row r="127" spans="1:39" x14ac:dyDescent="0.2">
      <c r="A127" s="224"/>
      <c r="B127" s="1007">
        <v>14</v>
      </c>
      <c r="C127" s="950" t="s">
        <v>807</v>
      </c>
      <c r="D127" s="951"/>
      <c r="E127" s="951"/>
      <c r="F127" s="951"/>
      <c r="G127" s="951"/>
      <c r="H127" s="951"/>
      <c r="I127" s="951"/>
      <c r="J127" s="951"/>
      <c r="K127" s="951"/>
      <c r="L127" s="951"/>
      <c r="M127" s="951"/>
      <c r="N127" s="984"/>
      <c r="O127" s="904"/>
      <c r="P127" s="904"/>
      <c r="Q127" s="904"/>
      <c r="R127" s="904"/>
      <c r="S127" s="904"/>
      <c r="T127" s="904"/>
      <c r="U127" s="904"/>
      <c r="V127" s="904"/>
      <c r="W127" s="904"/>
      <c r="X127" s="904"/>
      <c r="Y127" s="904"/>
      <c r="Z127" s="904"/>
      <c r="AA127" s="904"/>
      <c r="AB127" s="904"/>
      <c r="AC127" s="904"/>
      <c r="AD127" s="904"/>
      <c r="AE127" s="904"/>
      <c r="AF127" s="904"/>
      <c r="AG127" s="904"/>
      <c r="AH127" s="910"/>
      <c r="AI127" s="333"/>
      <c r="AJ127" s="1121">
        <f>COUNTIF(O127:AH127,"1")</f>
        <v>0</v>
      </c>
      <c r="AK127" s="941">
        <f>COUNTIF(O127:AH127,"0")</f>
        <v>0</v>
      </c>
      <c r="AL127" s="941">
        <f t="shared" ref="AL127" si="94">SUM(AJ127:AK127)</f>
        <v>0</v>
      </c>
      <c r="AM127" s="1110" t="str">
        <f t="shared" ref="AM127" si="95">IF(AL127=0," ",SUM(AJ127/AL127))</f>
        <v xml:space="preserve"> </v>
      </c>
    </row>
    <row r="128" spans="1:39" ht="13.5" thickBot="1" x14ac:dyDescent="0.25">
      <c r="A128" s="224"/>
      <c r="B128" s="918"/>
      <c r="C128" s="914" t="s">
        <v>778</v>
      </c>
      <c r="D128" s="915"/>
      <c r="E128" s="915"/>
      <c r="F128" s="915"/>
      <c r="G128" s="915"/>
      <c r="H128" s="915"/>
      <c r="I128" s="915"/>
      <c r="J128" s="915"/>
      <c r="K128" s="915"/>
      <c r="L128" s="915"/>
      <c r="M128" s="915"/>
      <c r="N128" s="916"/>
      <c r="O128" s="909"/>
      <c r="P128" s="909"/>
      <c r="Q128" s="909"/>
      <c r="R128" s="909"/>
      <c r="S128" s="909"/>
      <c r="T128" s="909"/>
      <c r="U128" s="909"/>
      <c r="V128" s="909"/>
      <c r="W128" s="909"/>
      <c r="X128" s="909"/>
      <c r="Y128" s="909"/>
      <c r="Z128" s="909"/>
      <c r="AA128" s="909"/>
      <c r="AB128" s="909"/>
      <c r="AC128" s="909"/>
      <c r="AD128" s="909"/>
      <c r="AE128" s="909"/>
      <c r="AF128" s="909"/>
      <c r="AG128" s="909"/>
      <c r="AH128" s="907"/>
      <c r="AI128" s="333"/>
      <c r="AJ128" s="938"/>
      <c r="AK128" s="936"/>
      <c r="AL128" s="936"/>
      <c r="AM128" s="934"/>
    </row>
    <row r="129" spans="1:39" ht="28.9" customHeight="1" thickBot="1" x14ac:dyDescent="0.25">
      <c r="A129" s="224"/>
      <c r="B129" s="352">
        <v>15</v>
      </c>
      <c r="C129" s="1153" t="s">
        <v>808</v>
      </c>
      <c r="D129" s="1154"/>
      <c r="E129" s="1154"/>
      <c r="F129" s="1154"/>
      <c r="G129" s="1154"/>
      <c r="H129" s="1154"/>
      <c r="I129" s="1154"/>
      <c r="J129" s="1154"/>
      <c r="K129" s="1154"/>
      <c r="L129" s="1154"/>
      <c r="M129" s="1154"/>
      <c r="N129" s="1154"/>
      <c r="O129" s="362"/>
      <c r="P129" s="362"/>
      <c r="Q129" s="362"/>
      <c r="R129" s="362"/>
      <c r="S129" s="362"/>
      <c r="T129" s="362"/>
      <c r="U129" s="362"/>
      <c r="V129" s="362"/>
      <c r="W129" s="362"/>
      <c r="X129" s="362"/>
      <c r="Y129" s="362"/>
      <c r="Z129" s="362"/>
      <c r="AA129" s="362"/>
      <c r="AB129" s="362"/>
      <c r="AC129" s="362"/>
      <c r="AD129" s="362"/>
      <c r="AE129" s="362"/>
      <c r="AF129" s="362"/>
      <c r="AG129" s="362"/>
      <c r="AH129" s="363"/>
      <c r="AI129" s="333"/>
      <c r="AJ129" s="277">
        <f>COUNTIF(O129:AH129,"1")</f>
        <v>0</v>
      </c>
      <c r="AK129" s="278">
        <f>COUNTIF(O129:AH129,"0")</f>
        <v>0</v>
      </c>
      <c r="AL129" s="278">
        <f t="shared" si="92"/>
        <v>0</v>
      </c>
      <c r="AM129" s="279" t="str">
        <f t="shared" si="93"/>
        <v xml:space="preserve"> </v>
      </c>
    </row>
    <row r="130" spans="1:39" x14ac:dyDescent="0.2">
      <c r="A130" s="224"/>
      <c r="B130" s="382">
        <v>16</v>
      </c>
      <c r="C130" s="710" t="s">
        <v>1021</v>
      </c>
      <c r="D130" s="1111"/>
      <c r="E130" s="1111"/>
      <c r="F130" s="1111"/>
      <c r="G130" s="1111"/>
      <c r="H130" s="1111"/>
      <c r="I130" s="1111"/>
      <c r="J130" s="1111"/>
      <c r="K130" s="1111"/>
      <c r="L130" s="1111"/>
      <c r="M130" s="1111"/>
      <c r="N130" s="1111"/>
      <c r="O130" s="271"/>
      <c r="P130" s="271"/>
      <c r="Q130" s="271"/>
      <c r="R130" s="271"/>
      <c r="S130" s="271"/>
      <c r="T130" s="271"/>
      <c r="U130" s="271"/>
      <c r="V130" s="271"/>
      <c r="W130" s="271"/>
      <c r="X130" s="271"/>
      <c r="Y130" s="271"/>
      <c r="Z130" s="271"/>
      <c r="AA130" s="271"/>
      <c r="AB130" s="271"/>
      <c r="AC130" s="271"/>
      <c r="AD130" s="271"/>
      <c r="AE130" s="271"/>
      <c r="AF130" s="271"/>
      <c r="AG130" s="271"/>
      <c r="AH130" s="272"/>
      <c r="AI130" s="333"/>
      <c r="AJ130" s="385">
        <f>COUNTIF(O130:AH130,"1")</f>
        <v>0</v>
      </c>
      <c r="AK130" s="386">
        <f>COUNTIF(O130:AH130,"0")</f>
        <v>0</v>
      </c>
      <c r="AL130" s="386">
        <f t="shared" si="92"/>
        <v>0</v>
      </c>
      <c r="AM130" s="387" t="str">
        <f t="shared" si="93"/>
        <v xml:space="preserve"> </v>
      </c>
    </row>
    <row r="131" spans="1:39" ht="13.5" thickBot="1" x14ac:dyDescent="0.25">
      <c r="A131" s="224"/>
      <c r="B131" s="381">
        <v>16.100000000000001</v>
      </c>
      <c r="C131" s="1080" t="s">
        <v>920</v>
      </c>
      <c r="D131" s="1081"/>
      <c r="E131" s="1081"/>
      <c r="F131" s="1081"/>
      <c r="G131" s="1081"/>
      <c r="H131" s="1081"/>
      <c r="I131" s="1081"/>
      <c r="J131" s="1081"/>
      <c r="K131" s="1081"/>
      <c r="L131" s="1081"/>
      <c r="M131" s="1081"/>
      <c r="N131" s="1081"/>
      <c r="O131" s="261"/>
      <c r="P131" s="261"/>
      <c r="Q131" s="261"/>
      <c r="R131" s="261"/>
      <c r="S131" s="261"/>
      <c r="T131" s="261"/>
      <c r="U131" s="261"/>
      <c r="V131" s="261"/>
      <c r="W131" s="261"/>
      <c r="X131" s="261"/>
      <c r="Y131" s="261"/>
      <c r="Z131" s="261"/>
      <c r="AA131" s="261"/>
      <c r="AB131" s="261"/>
      <c r="AC131" s="261"/>
      <c r="AD131" s="261"/>
      <c r="AE131" s="261"/>
      <c r="AF131" s="261"/>
      <c r="AG131" s="261"/>
      <c r="AH131" s="262"/>
      <c r="AI131" s="333"/>
      <c r="AJ131" s="319"/>
      <c r="AK131" s="320"/>
      <c r="AL131" s="394">
        <f>COUNT(O131:AH131)</f>
        <v>0</v>
      </c>
      <c r="AM131" s="321"/>
    </row>
    <row r="132" spans="1:39" x14ac:dyDescent="0.2">
      <c r="A132" s="224"/>
      <c r="B132" s="322">
        <v>17</v>
      </c>
      <c r="C132" s="1069" t="s">
        <v>238</v>
      </c>
      <c r="D132" s="1069"/>
      <c r="E132" s="1069"/>
      <c r="F132" s="1069"/>
      <c r="G132" s="1069"/>
      <c r="H132" s="1069"/>
      <c r="I132" s="1069"/>
      <c r="J132" s="1069"/>
      <c r="K132" s="1069"/>
      <c r="L132" s="1069"/>
      <c r="M132" s="1069"/>
      <c r="N132" s="1069"/>
      <c r="O132" s="271"/>
      <c r="P132" s="271"/>
      <c r="Q132" s="271"/>
      <c r="R132" s="271"/>
      <c r="S132" s="271"/>
      <c r="T132" s="271"/>
      <c r="U132" s="271"/>
      <c r="V132" s="271"/>
      <c r="W132" s="271"/>
      <c r="X132" s="271"/>
      <c r="Y132" s="271"/>
      <c r="Z132" s="271"/>
      <c r="AA132" s="271"/>
      <c r="AB132" s="271"/>
      <c r="AC132" s="271"/>
      <c r="AD132" s="271"/>
      <c r="AE132" s="271"/>
      <c r="AF132" s="271"/>
      <c r="AG132" s="271"/>
      <c r="AH132" s="272"/>
      <c r="AI132" s="333"/>
      <c r="AJ132" s="286">
        <f>COUNTIF(O132:AH132,"1")</f>
        <v>0</v>
      </c>
      <c r="AK132" s="287">
        <f>COUNTIF(O132:AH132,"0")</f>
        <v>0</v>
      </c>
      <c r="AL132" s="271">
        <f t="shared" si="92"/>
        <v>0</v>
      </c>
      <c r="AM132" s="288" t="str">
        <f t="shared" si="93"/>
        <v xml:space="preserve"> </v>
      </c>
    </row>
    <row r="133" spans="1:39" ht="13.5" thickBot="1" x14ac:dyDescent="0.25">
      <c r="A133" s="224"/>
      <c r="B133" s="323">
        <v>17.100000000000001</v>
      </c>
      <c r="C133" s="1112" t="s">
        <v>921</v>
      </c>
      <c r="D133" s="1100"/>
      <c r="E133" s="1100"/>
      <c r="F133" s="1100"/>
      <c r="G133" s="1100"/>
      <c r="H133" s="1100"/>
      <c r="I133" s="1100"/>
      <c r="J133" s="1100"/>
      <c r="K133" s="1100"/>
      <c r="L133" s="1100"/>
      <c r="M133" s="1100"/>
      <c r="N133" s="1100"/>
      <c r="O133" s="261"/>
      <c r="P133" s="261"/>
      <c r="Q133" s="261"/>
      <c r="R133" s="261"/>
      <c r="S133" s="261"/>
      <c r="T133" s="261"/>
      <c r="U133" s="261"/>
      <c r="V133" s="261"/>
      <c r="W133" s="261"/>
      <c r="X133" s="261"/>
      <c r="Y133" s="261"/>
      <c r="Z133" s="261"/>
      <c r="AA133" s="261"/>
      <c r="AB133" s="261"/>
      <c r="AC133" s="261"/>
      <c r="AD133" s="261"/>
      <c r="AE133" s="261"/>
      <c r="AF133" s="261"/>
      <c r="AG133" s="261"/>
      <c r="AH133" s="262"/>
      <c r="AI133" s="333"/>
      <c r="AJ133" s="280">
        <f>COUNTIFS(O132:AH132,"1",O133:AH133,"1")</f>
        <v>0</v>
      </c>
      <c r="AK133" s="281">
        <f>COUNTIFS(O132:AH132,"1",O133:AH133,"0")</f>
        <v>0</v>
      </c>
      <c r="AL133" s="281">
        <f t="shared" si="92"/>
        <v>0</v>
      </c>
      <c r="AM133" s="324" t="str">
        <f t="shared" si="93"/>
        <v xml:space="preserve"> </v>
      </c>
    </row>
    <row r="134" spans="1:39" s="234" customFormat="1" ht="13.5" thickBot="1" x14ac:dyDescent="0.25">
      <c r="A134" s="333"/>
      <c r="B134" s="1101" t="s">
        <v>259</v>
      </c>
      <c r="C134" s="1102"/>
      <c r="D134" s="1102"/>
      <c r="E134" s="1102"/>
      <c r="F134" s="1102"/>
      <c r="G134" s="1102"/>
      <c r="H134" s="1102"/>
      <c r="I134" s="1102"/>
      <c r="J134" s="1102"/>
      <c r="K134" s="1102"/>
      <c r="L134" s="1102"/>
      <c r="M134" s="1102"/>
      <c r="N134" s="1102"/>
      <c r="O134" s="248"/>
      <c r="P134" s="248"/>
      <c r="Q134" s="248"/>
      <c r="R134" s="248"/>
      <c r="S134" s="248"/>
      <c r="T134" s="248"/>
      <c r="U134" s="248"/>
      <c r="V134" s="248"/>
      <c r="W134" s="248"/>
      <c r="X134" s="248"/>
      <c r="Y134" s="248"/>
      <c r="Z134" s="248"/>
      <c r="AA134" s="248"/>
      <c r="AB134" s="248"/>
      <c r="AC134" s="248"/>
      <c r="AD134" s="248"/>
      <c r="AE134" s="248"/>
      <c r="AF134" s="248"/>
      <c r="AG134" s="248"/>
      <c r="AH134" s="249"/>
      <c r="AI134" s="333"/>
      <c r="AJ134" s="1024"/>
      <c r="AK134" s="1025"/>
      <c r="AL134" s="1025"/>
      <c r="AM134" s="1026"/>
    </row>
    <row r="135" spans="1:39" ht="13.5" thickBot="1" x14ac:dyDescent="0.25">
      <c r="A135" s="224"/>
      <c r="B135" s="383">
        <v>18</v>
      </c>
      <c r="C135" s="1109" t="s">
        <v>237</v>
      </c>
      <c r="D135" s="1109"/>
      <c r="E135" s="1109"/>
      <c r="F135" s="1109"/>
      <c r="G135" s="1109"/>
      <c r="H135" s="1109"/>
      <c r="I135" s="1109"/>
      <c r="J135" s="1109"/>
      <c r="K135" s="1109"/>
      <c r="L135" s="1109"/>
      <c r="M135" s="1109"/>
      <c r="N135" s="1109"/>
      <c r="O135" s="275"/>
      <c r="P135" s="275"/>
      <c r="Q135" s="275"/>
      <c r="R135" s="275"/>
      <c r="S135" s="275"/>
      <c r="T135" s="275"/>
      <c r="U135" s="275"/>
      <c r="V135" s="275"/>
      <c r="W135" s="275"/>
      <c r="X135" s="275"/>
      <c r="Y135" s="275"/>
      <c r="Z135" s="275"/>
      <c r="AA135" s="275"/>
      <c r="AB135" s="275"/>
      <c r="AC135" s="275"/>
      <c r="AD135" s="275"/>
      <c r="AE135" s="275"/>
      <c r="AF135" s="275"/>
      <c r="AG135" s="275"/>
      <c r="AH135" s="276"/>
      <c r="AI135" s="333"/>
      <c r="AJ135" s="397">
        <f>COUNTIF(O135:AH135,"1")</f>
        <v>0</v>
      </c>
      <c r="AK135" s="398">
        <f>COUNTIF(O135:AH135,"0")</f>
        <v>0</v>
      </c>
      <c r="AL135" s="398">
        <f t="shared" ref="AL135" si="96">SUM(AJ135:AK135)</f>
        <v>0</v>
      </c>
      <c r="AM135" s="399" t="str">
        <f t="shared" ref="AM135" si="97">IF(AL135=0," ",SUM(AJ135/AL135))</f>
        <v xml:space="preserve"> </v>
      </c>
    </row>
    <row r="136" spans="1:39" ht="28.15" customHeight="1" thickBot="1" x14ac:dyDescent="0.25">
      <c r="A136" s="224"/>
      <c r="B136" s="651">
        <v>19</v>
      </c>
      <c r="C136" s="1129" t="s">
        <v>1146</v>
      </c>
      <c r="D136" s="1130"/>
      <c r="E136" s="1130"/>
      <c r="F136" s="1130"/>
      <c r="G136" s="1130"/>
      <c r="H136" s="1130"/>
      <c r="I136" s="1130"/>
      <c r="J136" s="1130"/>
      <c r="K136" s="1130"/>
      <c r="L136" s="1130"/>
      <c r="M136" s="1130"/>
      <c r="N136" s="1130"/>
      <c r="O136" s="275"/>
      <c r="P136" s="275"/>
      <c r="Q136" s="275"/>
      <c r="R136" s="275"/>
      <c r="S136" s="275"/>
      <c r="T136" s="275"/>
      <c r="U136" s="275"/>
      <c r="V136" s="275"/>
      <c r="W136" s="275"/>
      <c r="X136" s="275"/>
      <c r="Y136" s="275"/>
      <c r="Z136" s="275"/>
      <c r="AA136" s="275"/>
      <c r="AB136" s="275"/>
      <c r="AC136" s="275"/>
      <c r="AD136" s="275"/>
      <c r="AE136" s="275"/>
      <c r="AF136" s="275"/>
      <c r="AG136" s="275"/>
      <c r="AH136" s="276"/>
      <c r="AI136" s="333"/>
      <c r="AJ136" s="400">
        <f>COUNTIF(O136:AH136,"1")</f>
        <v>0</v>
      </c>
      <c r="AK136" s="401">
        <f>COUNTIF(O136:AH136,"0")</f>
        <v>0</v>
      </c>
      <c r="AL136" s="401">
        <f t="shared" ref="AL136" si="98">SUM(AJ136:AK136)</f>
        <v>0</v>
      </c>
      <c r="AM136" s="402" t="str">
        <f t="shared" ref="AM136" si="99">IF(AL136=0," ",SUM(AJ136/AL136))</f>
        <v xml:space="preserve"> </v>
      </c>
    </row>
    <row r="137" spans="1:39" s="234" customFormat="1" ht="13.5" thickBot="1" x14ac:dyDescent="0.25">
      <c r="A137" s="333"/>
      <c r="B137" s="1103" t="s">
        <v>260</v>
      </c>
      <c r="C137" s="1104"/>
      <c r="D137" s="1104"/>
      <c r="E137" s="1104"/>
      <c r="F137" s="1104"/>
      <c r="G137" s="1104"/>
      <c r="H137" s="1104"/>
      <c r="I137" s="1104"/>
      <c r="J137" s="1104"/>
      <c r="K137" s="1104"/>
      <c r="L137" s="1104"/>
      <c r="M137" s="1104"/>
      <c r="N137" s="1104"/>
      <c r="O137" s="248"/>
      <c r="P137" s="248"/>
      <c r="Q137" s="248"/>
      <c r="R137" s="248"/>
      <c r="S137" s="248"/>
      <c r="T137" s="248"/>
      <c r="U137" s="248"/>
      <c r="V137" s="248"/>
      <c r="W137" s="248"/>
      <c r="X137" s="248"/>
      <c r="Y137" s="248"/>
      <c r="Z137" s="248"/>
      <c r="AA137" s="248"/>
      <c r="AB137" s="248"/>
      <c r="AC137" s="248"/>
      <c r="AD137" s="248"/>
      <c r="AE137" s="248"/>
      <c r="AF137" s="248"/>
      <c r="AG137" s="248"/>
      <c r="AH137" s="249"/>
      <c r="AI137" s="333"/>
      <c r="AJ137" s="1018"/>
      <c r="AK137" s="1019"/>
      <c r="AL137" s="1019"/>
      <c r="AM137" s="1020"/>
    </row>
    <row r="138" spans="1:39" ht="13.5" thickBot="1" x14ac:dyDescent="0.25">
      <c r="A138" s="224"/>
      <c r="B138" s="370">
        <v>20</v>
      </c>
      <c r="C138" s="1113" t="s">
        <v>236</v>
      </c>
      <c r="D138" s="1113"/>
      <c r="E138" s="1113"/>
      <c r="F138" s="1113"/>
      <c r="G138" s="1113"/>
      <c r="H138" s="1113"/>
      <c r="I138" s="1113"/>
      <c r="J138" s="1113"/>
      <c r="K138" s="1113"/>
      <c r="L138" s="1113"/>
      <c r="M138" s="1113"/>
      <c r="N138" s="1113"/>
      <c r="O138" s="364"/>
      <c r="P138" s="364"/>
      <c r="Q138" s="364"/>
      <c r="R138" s="364"/>
      <c r="S138" s="364"/>
      <c r="T138" s="364"/>
      <c r="U138" s="364"/>
      <c r="V138" s="364"/>
      <c r="W138" s="364"/>
      <c r="X138" s="364"/>
      <c r="Y138" s="364"/>
      <c r="Z138" s="364"/>
      <c r="AA138" s="364"/>
      <c r="AB138" s="364"/>
      <c r="AC138" s="364"/>
      <c r="AD138" s="364"/>
      <c r="AE138" s="364"/>
      <c r="AF138" s="364"/>
      <c r="AG138" s="364"/>
      <c r="AH138" s="365"/>
      <c r="AI138" s="333"/>
      <c r="AJ138" s="277">
        <f>COUNTIF(O138:AH138,"1")</f>
        <v>0</v>
      </c>
      <c r="AK138" s="278">
        <f>COUNTIF(O138:AH138,"0")</f>
        <v>0</v>
      </c>
      <c r="AL138" s="278">
        <f t="shared" ref="AL138:AL167" si="100">SUM(AJ138:AK138)</f>
        <v>0</v>
      </c>
      <c r="AM138" s="279" t="str">
        <f t="shared" ref="AM138:AM167" si="101">IF(AL138=0," ",SUM(AJ138/AL138))</f>
        <v xml:space="preserve"> </v>
      </c>
    </row>
    <row r="139" spans="1:39" x14ac:dyDescent="0.2">
      <c r="A139" s="224"/>
      <c r="B139" s="1007">
        <v>21</v>
      </c>
      <c r="C139" s="950" t="s">
        <v>779</v>
      </c>
      <c r="D139" s="951"/>
      <c r="E139" s="951"/>
      <c r="F139" s="951"/>
      <c r="G139" s="951"/>
      <c r="H139" s="951"/>
      <c r="I139" s="951"/>
      <c r="J139" s="951"/>
      <c r="K139" s="951"/>
      <c r="L139" s="951"/>
      <c r="M139" s="951"/>
      <c r="N139" s="951"/>
      <c r="O139" s="373"/>
      <c r="P139" s="374"/>
      <c r="Q139" s="374"/>
      <c r="R139" s="374"/>
      <c r="S139" s="374"/>
      <c r="T139" s="374"/>
      <c r="U139" s="374"/>
      <c r="V139" s="374"/>
      <c r="W139" s="374"/>
      <c r="X139" s="374"/>
      <c r="Y139" s="374"/>
      <c r="Z139" s="374"/>
      <c r="AA139" s="374"/>
      <c r="AB139" s="374"/>
      <c r="AC139" s="374"/>
      <c r="AD139" s="374"/>
      <c r="AE139" s="374"/>
      <c r="AF139" s="374"/>
      <c r="AG139" s="374"/>
      <c r="AH139" s="375"/>
      <c r="AI139" s="333"/>
      <c r="AJ139" s="1122"/>
      <c r="AK139" s="1123"/>
      <c r="AL139" s="1123"/>
      <c r="AM139" s="1124"/>
    </row>
    <row r="140" spans="1:39" x14ac:dyDescent="0.2">
      <c r="A140" s="224"/>
      <c r="B140" s="1149"/>
      <c r="C140" s="971" t="s">
        <v>780</v>
      </c>
      <c r="D140" s="972"/>
      <c r="E140" s="972"/>
      <c r="F140" s="972"/>
      <c r="G140" s="972"/>
      <c r="H140" s="972"/>
      <c r="I140" s="972"/>
      <c r="J140" s="972"/>
      <c r="K140" s="972"/>
      <c r="L140" s="972"/>
      <c r="M140" s="972"/>
      <c r="N140" s="972"/>
      <c r="O140" s="372"/>
      <c r="P140" s="360"/>
      <c r="Q140" s="360"/>
      <c r="R140" s="360"/>
      <c r="S140" s="360"/>
      <c r="T140" s="360"/>
      <c r="U140" s="360"/>
      <c r="V140" s="360"/>
      <c r="W140" s="360"/>
      <c r="X140" s="360"/>
      <c r="Y140" s="360"/>
      <c r="Z140" s="360"/>
      <c r="AA140" s="360"/>
      <c r="AB140" s="360"/>
      <c r="AC140" s="360"/>
      <c r="AD140" s="360"/>
      <c r="AE140" s="360"/>
      <c r="AF140" s="360"/>
      <c r="AG140" s="360"/>
      <c r="AH140" s="361"/>
      <c r="AI140" s="333"/>
      <c r="AJ140" s="1012"/>
      <c r="AK140" s="1013"/>
      <c r="AL140" s="1125"/>
      <c r="AM140" s="1126"/>
    </row>
    <row r="141" spans="1:39" x14ac:dyDescent="0.2">
      <c r="A141" s="224"/>
      <c r="B141" s="1075"/>
      <c r="C141" s="989" t="s">
        <v>711</v>
      </c>
      <c r="D141" s="990"/>
      <c r="E141" s="990"/>
      <c r="F141" s="990"/>
      <c r="G141" s="990"/>
      <c r="H141" s="990"/>
      <c r="I141" s="990"/>
      <c r="J141" s="990"/>
      <c r="K141" s="990"/>
      <c r="L141" s="990"/>
      <c r="M141" s="990"/>
      <c r="N141" s="991"/>
      <c r="O141" s="367"/>
      <c r="P141" s="367"/>
      <c r="Q141" s="367"/>
      <c r="R141" s="367"/>
      <c r="S141" s="367"/>
      <c r="T141" s="367"/>
      <c r="U141" s="367"/>
      <c r="V141" s="367"/>
      <c r="W141" s="367"/>
      <c r="X141" s="367"/>
      <c r="Y141" s="367"/>
      <c r="Z141" s="367"/>
      <c r="AA141" s="367"/>
      <c r="AB141" s="367"/>
      <c r="AC141" s="367"/>
      <c r="AD141" s="367"/>
      <c r="AE141" s="367"/>
      <c r="AF141" s="367"/>
      <c r="AG141" s="367"/>
      <c r="AH141" s="368"/>
      <c r="AI141" s="333"/>
      <c r="AJ141" s="390">
        <f>COUNTIF(O141:AH141,"1")</f>
        <v>0</v>
      </c>
      <c r="AK141" s="391">
        <f>COUNTIF(O141:AH141,"0")</f>
        <v>0</v>
      </c>
      <c r="AL141" s="391">
        <f t="shared" ref="AL141" si="102">SUM(AJ141:AK141)</f>
        <v>0</v>
      </c>
      <c r="AM141" s="392" t="str">
        <f t="shared" ref="AM141" si="103">IF(AL141=0," ",SUM(AJ141/AL141))</f>
        <v xml:space="preserve"> </v>
      </c>
    </row>
    <row r="142" spans="1:39" x14ac:dyDescent="0.2">
      <c r="A142" s="224"/>
      <c r="B142" s="1075"/>
      <c r="C142" s="986" t="s">
        <v>702</v>
      </c>
      <c r="D142" s="987"/>
      <c r="E142" s="987"/>
      <c r="F142" s="987"/>
      <c r="G142" s="987"/>
      <c r="H142" s="987"/>
      <c r="I142" s="987"/>
      <c r="J142" s="987"/>
      <c r="K142" s="987"/>
      <c r="L142" s="987"/>
      <c r="M142" s="987"/>
      <c r="N142" s="988"/>
      <c r="O142" s="366"/>
      <c r="P142" s="366"/>
      <c r="Q142" s="366"/>
      <c r="R142" s="366"/>
      <c r="S142" s="366"/>
      <c r="T142" s="366"/>
      <c r="U142" s="366"/>
      <c r="V142" s="366"/>
      <c r="W142" s="366"/>
      <c r="X142" s="366"/>
      <c r="Y142" s="366"/>
      <c r="Z142" s="366"/>
      <c r="AA142" s="366"/>
      <c r="AB142" s="366"/>
      <c r="AC142" s="366"/>
      <c r="AD142" s="366"/>
      <c r="AE142" s="366"/>
      <c r="AF142" s="366"/>
      <c r="AG142" s="366"/>
      <c r="AH142" s="257"/>
      <c r="AI142" s="333"/>
      <c r="AJ142" s="390">
        <f t="shared" ref="AJ142:AJ150" si="104">COUNTIF(O142:AH142,"1")</f>
        <v>0</v>
      </c>
      <c r="AK142" s="391">
        <f t="shared" ref="AK142:AK150" si="105">COUNTIF(O142:AH142,"0")</f>
        <v>0</v>
      </c>
      <c r="AL142" s="391">
        <f t="shared" ref="AL142:AL150" si="106">SUM(AJ142:AK142)</f>
        <v>0</v>
      </c>
      <c r="AM142" s="392" t="str">
        <f t="shared" ref="AM142:AM150" si="107">IF(AL142=0," ",SUM(AJ142/AL142))</f>
        <v xml:space="preserve"> </v>
      </c>
    </row>
    <row r="143" spans="1:39" x14ac:dyDescent="0.2">
      <c r="A143" s="224"/>
      <c r="B143" s="1075"/>
      <c r="C143" s="986" t="s">
        <v>703</v>
      </c>
      <c r="D143" s="987"/>
      <c r="E143" s="987"/>
      <c r="F143" s="987"/>
      <c r="G143" s="987"/>
      <c r="H143" s="987"/>
      <c r="I143" s="987"/>
      <c r="J143" s="987"/>
      <c r="K143" s="987"/>
      <c r="L143" s="987"/>
      <c r="M143" s="987"/>
      <c r="N143" s="988"/>
      <c r="O143" s="366"/>
      <c r="P143" s="366"/>
      <c r="Q143" s="366"/>
      <c r="R143" s="366"/>
      <c r="S143" s="366"/>
      <c r="T143" s="366"/>
      <c r="U143" s="366"/>
      <c r="V143" s="366"/>
      <c r="W143" s="366"/>
      <c r="X143" s="366"/>
      <c r="Y143" s="366"/>
      <c r="Z143" s="366"/>
      <c r="AA143" s="366"/>
      <c r="AB143" s="366"/>
      <c r="AC143" s="366"/>
      <c r="AD143" s="366"/>
      <c r="AE143" s="366"/>
      <c r="AF143" s="366"/>
      <c r="AG143" s="366"/>
      <c r="AH143" s="257"/>
      <c r="AI143" s="333"/>
      <c r="AJ143" s="390">
        <f t="shared" si="104"/>
        <v>0</v>
      </c>
      <c r="AK143" s="391">
        <f t="shared" si="105"/>
        <v>0</v>
      </c>
      <c r="AL143" s="391">
        <f t="shared" si="106"/>
        <v>0</v>
      </c>
      <c r="AM143" s="392" t="str">
        <f t="shared" si="107"/>
        <v xml:space="preserve"> </v>
      </c>
    </row>
    <row r="144" spans="1:39" x14ac:dyDescent="0.2">
      <c r="A144" s="224"/>
      <c r="B144" s="1075"/>
      <c r="C144" s="986" t="s">
        <v>704</v>
      </c>
      <c r="D144" s="987"/>
      <c r="E144" s="987"/>
      <c r="F144" s="987"/>
      <c r="G144" s="987"/>
      <c r="H144" s="987"/>
      <c r="I144" s="987"/>
      <c r="J144" s="987"/>
      <c r="K144" s="987"/>
      <c r="L144" s="987"/>
      <c r="M144" s="987"/>
      <c r="N144" s="988"/>
      <c r="O144" s="366"/>
      <c r="P144" s="366"/>
      <c r="Q144" s="366"/>
      <c r="R144" s="366"/>
      <c r="S144" s="366"/>
      <c r="T144" s="366"/>
      <c r="U144" s="366"/>
      <c r="V144" s="366"/>
      <c r="W144" s="366"/>
      <c r="X144" s="366"/>
      <c r="Y144" s="366"/>
      <c r="Z144" s="366"/>
      <c r="AA144" s="366"/>
      <c r="AB144" s="366"/>
      <c r="AC144" s="366"/>
      <c r="AD144" s="366"/>
      <c r="AE144" s="366"/>
      <c r="AF144" s="366"/>
      <c r="AG144" s="366"/>
      <c r="AH144" s="257"/>
      <c r="AI144" s="333"/>
      <c r="AJ144" s="390">
        <f t="shared" si="104"/>
        <v>0</v>
      </c>
      <c r="AK144" s="391">
        <f t="shared" si="105"/>
        <v>0</v>
      </c>
      <c r="AL144" s="391">
        <f t="shared" si="106"/>
        <v>0</v>
      </c>
      <c r="AM144" s="392" t="str">
        <f t="shared" si="107"/>
        <v xml:space="preserve"> </v>
      </c>
    </row>
    <row r="145" spans="1:39" x14ac:dyDescent="0.2">
      <c r="A145" s="224"/>
      <c r="B145" s="1075"/>
      <c r="C145" s="986" t="s">
        <v>705</v>
      </c>
      <c r="D145" s="987"/>
      <c r="E145" s="987"/>
      <c r="F145" s="987"/>
      <c r="G145" s="987"/>
      <c r="H145" s="987"/>
      <c r="I145" s="987"/>
      <c r="J145" s="987"/>
      <c r="K145" s="987"/>
      <c r="L145" s="987"/>
      <c r="M145" s="987"/>
      <c r="N145" s="988"/>
      <c r="O145" s="366"/>
      <c r="P145" s="366"/>
      <c r="Q145" s="366"/>
      <c r="R145" s="366"/>
      <c r="S145" s="366"/>
      <c r="T145" s="366"/>
      <c r="U145" s="366"/>
      <c r="V145" s="366"/>
      <c r="W145" s="366"/>
      <c r="X145" s="366"/>
      <c r="Y145" s="366"/>
      <c r="Z145" s="366"/>
      <c r="AA145" s="366"/>
      <c r="AB145" s="366"/>
      <c r="AC145" s="366"/>
      <c r="AD145" s="366"/>
      <c r="AE145" s="366"/>
      <c r="AF145" s="366"/>
      <c r="AG145" s="366"/>
      <c r="AH145" s="257"/>
      <c r="AI145" s="333"/>
      <c r="AJ145" s="390">
        <f t="shared" si="104"/>
        <v>0</v>
      </c>
      <c r="AK145" s="391">
        <f t="shared" si="105"/>
        <v>0</v>
      </c>
      <c r="AL145" s="391">
        <f t="shared" si="106"/>
        <v>0</v>
      </c>
      <c r="AM145" s="392" t="str">
        <f t="shared" si="107"/>
        <v xml:space="preserve"> </v>
      </c>
    </row>
    <row r="146" spans="1:39" x14ac:dyDescent="0.2">
      <c r="A146" s="224"/>
      <c r="B146" s="1075"/>
      <c r="C146" s="986" t="s">
        <v>706</v>
      </c>
      <c r="D146" s="987"/>
      <c r="E146" s="987"/>
      <c r="F146" s="987"/>
      <c r="G146" s="987"/>
      <c r="H146" s="987"/>
      <c r="I146" s="987"/>
      <c r="J146" s="987"/>
      <c r="K146" s="987"/>
      <c r="L146" s="987"/>
      <c r="M146" s="987"/>
      <c r="N146" s="988"/>
      <c r="O146" s="366"/>
      <c r="P146" s="366"/>
      <c r="Q146" s="366"/>
      <c r="R146" s="366"/>
      <c r="S146" s="366"/>
      <c r="T146" s="366"/>
      <c r="U146" s="366"/>
      <c r="V146" s="366"/>
      <c r="W146" s="366"/>
      <c r="X146" s="366"/>
      <c r="Y146" s="366"/>
      <c r="Z146" s="366"/>
      <c r="AA146" s="366"/>
      <c r="AB146" s="366"/>
      <c r="AC146" s="366"/>
      <c r="AD146" s="366"/>
      <c r="AE146" s="366"/>
      <c r="AF146" s="366"/>
      <c r="AG146" s="366"/>
      <c r="AH146" s="257"/>
      <c r="AI146" s="333"/>
      <c r="AJ146" s="390">
        <f t="shared" si="104"/>
        <v>0</v>
      </c>
      <c r="AK146" s="391">
        <f t="shared" si="105"/>
        <v>0</v>
      </c>
      <c r="AL146" s="391">
        <f t="shared" si="106"/>
        <v>0</v>
      </c>
      <c r="AM146" s="392" t="str">
        <f t="shared" si="107"/>
        <v xml:space="preserve"> </v>
      </c>
    </row>
    <row r="147" spans="1:39" x14ac:dyDescent="0.2">
      <c r="A147" s="224"/>
      <c r="B147" s="1075"/>
      <c r="C147" s="986" t="s">
        <v>707</v>
      </c>
      <c r="D147" s="987"/>
      <c r="E147" s="987"/>
      <c r="F147" s="987"/>
      <c r="G147" s="987"/>
      <c r="H147" s="987"/>
      <c r="I147" s="987"/>
      <c r="J147" s="987"/>
      <c r="K147" s="987"/>
      <c r="L147" s="987"/>
      <c r="M147" s="987"/>
      <c r="N147" s="988"/>
      <c r="O147" s="366"/>
      <c r="P147" s="366"/>
      <c r="Q147" s="366"/>
      <c r="R147" s="366"/>
      <c r="S147" s="366"/>
      <c r="T147" s="366"/>
      <c r="U147" s="366"/>
      <c r="V147" s="366"/>
      <c r="W147" s="366"/>
      <c r="X147" s="366"/>
      <c r="Y147" s="366"/>
      <c r="Z147" s="366"/>
      <c r="AA147" s="366"/>
      <c r="AB147" s="366"/>
      <c r="AC147" s="366"/>
      <c r="AD147" s="366"/>
      <c r="AE147" s="366"/>
      <c r="AF147" s="366"/>
      <c r="AG147" s="366"/>
      <c r="AH147" s="257"/>
      <c r="AI147" s="333"/>
      <c r="AJ147" s="390">
        <f t="shared" si="104"/>
        <v>0</v>
      </c>
      <c r="AK147" s="391">
        <f t="shared" si="105"/>
        <v>0</v>
      </c>
      <c r="AL147" s="391">
        <f t="shared" si="106"/>
        <v>0</v>
      </c>
      <c r="AM147" s="392" t="str">
        <f t="shared" si="107"/>
        <v xml:space="preserve"> </v>
      </c>
    </row>
    <row r="148" spans="1:39" x14ac:dyDescent="0.2">
      <c r="A148" s="224"/>
      <c r="B148" s="1075"/>
      <c r="C148" s="986" t="s">
        <v>708</v>
      </c>
      <c r="D148" s="987"/>
      <c r="E148" s="987"/>
      <c r="F148" s="987"/>
      <c r="G148" s="987"/>
      <c r="H148" s="987"/>
      <c r="I148" s="987"/>
      <c r="J148" s="987"/>
      <c r="K148" s="987"/>
      <c r="L148" s="987"/>
      <c r="M148" s="987"/>
      <c r="N148" s="988"/>
      <c r="O148" s="366"/>
      <c r="P148" s="366"/>
      <c r="Q148" s="366"/>
      <c r="R148" s="366"/>
      <c r="S148" s="366"/>
      <c r="T148" s="366"/>
      <c r="U148" s="366"/>
      <c r="V148" s="366"/>
      <c r="W148" s="366"/>
      <c r="X148" s="366"/>
      <c r="Y148" s="366"/>
      <c r="Z148" s="366"/>
      <c r="AA148" s="366"/>
      <c r="AB148" s="366"/>
      <c r="AC148" s="366"/>
      <c r="AD148" s="366"/>
      <c r="AE148" s="366"/>
      <c r="AF148" s="366"/>
      <c r="AG148" s="366"/>
      <c r="AH148" s="257"/>
      <c r="AI148" s="333"/>
      <c r="AJ148" s="390">
        <f t="shared" si="104"/>
        <v>0</v>
      </c>
      <c r="AK148" s="391">
        <f t="shared" si="105"/>
        <v>0</v>
      </c>
      <c r="AL148" s="391">
        <f t="shared" si="106"/>
        <v>0</v>
      </c>
      <c r="AM148" s="392" t="str">
        <f t="shared" si="107"/>
        <v xml:space="preserve"> </v>
      </c>
    </row>
    <row r="149" spans="1:39" x14ac:dyDescent="0.2">
      <c r="A149" s="224"/>
      <c r="B149" s="1075"/>
      <c r="C149" s="986" t="s">
        <v>709</v>
      </c>
      <c r="D149" s="987"/>
      <c r="E149" s="987"/>
      <c r="F149" s="987"/>
      <c r="G149" s="987"/>
      <c r="H149" s="987"/>
      <c r="I149" s="987"/>
      <c r="J149" s="987"/>
      <c r="K149" s="987"/>
      <c r="L149" s="987"/>
      <c r="M149" s="987"/>
      <c r="N149" s="988"/>
      <c r="O149" s="366"/>
      <c r="P149" s="366"/>
      <c r="Q149" s="366"/>
      <c r="R149" s="366"/>
      <c r="S149" s="366"/>
      <c r="T149" s="366"/>
      <c r="U149" s="366"/>
      <c r="V149" s="366"/>
      <c r="W149" s="366"/>
      <c r="X149" s="366"/>
      <c r="Y149" s="366"/>
      <c r="Z149" s="366"/>
      <c r="AA149" s="366"/>
      <c r="AB149" s="366"/>
      <c r="AC149" s="366"/>
      <c r="AD149" s="366"/>
      <c r="AE149" s="366"/>
      <c r="AF149" s="366"/>
      <c r="AG149" s="366"/>
      <c r="AH149" s="257"/>
      <c r="AI149" s="333"/>
      <c r="AJ149" s="390">
        <f t="shared" si="104"/>
        <v>0</v>
      </c>
      <c r="AK149" s="391">
        <f t="shared" si="105"/>
        <v>0</v>
      </c>
      <c r="AL149" s="391">
        <f t="shared" si="106"/>
        <v>0</v>
      </c>
      <c r="AM149" s="392" t="str">
        <f t="shared" si="107"/>
        <v xml:space="preserve"> </v>
      </c>
    </row>
    <row r="150" spans="1:39" x14ac:dyDescent="0.2">
      <c r="A150" s="224"/>
      <c r="B150" s="1077"/>
      <c r="C150" s="986" t="s">
        <v>710</v>
      </c>
      <c r="D150" s="987"/>
      <c r="E150" s="987"/>
      <c r="F150" s="987"/>
      <c r="G150" s="987"/>
      <c r="H150" s="987"/>
      <c r="I150" s="987"/>
      <c r="J150" s="987"/>
      <c r="K150" s="987"/>
      <c r="L150" s="987"/>
      <c r="M150" s="987"/>
      <c r="N150" s="988"/>
      <c r="O150" s="366"/>
      <c r="P150" s="366"/>
      <c r="Q150" s="366"/>
      <c r="R150" s="366"/>
      <c r="S150" s="366"/>
      <c r="T150" s="366"/>
      <c r="U150" s="366"/>
      <c r="V150" s="366"/>
      <c r="W150" s="366"/>
      <c r="X150" s="366"/>
      <c r="Y150" s="366"/>
      <c r="Z150" s="366"/>
      <c r="AA150" s="366"/>
      <c r="AB150" s="366"/>
      <c r="AC150" s="366"/>
      <c r="AD150" s="366"/>
      <c r="AE150" s="366"/>
      <c r="AF150" s="366"/>
      <c r="AG150" s="366"/>
      <c r="AH150" s="257"/>
      <c r="AI150" s="333"/>
      <c r="AJ150" s="390">
        <f t="shared" si="104"/>
        <v>0</v>
      </c>
      <c r="AK150" s="391">
        <f t="shared" si="105"/>
        <v>0</v>
      </c>
      <c r="AL150" s="391">
        <f t="shared" si="106"/>
        <v>0</v>
      </c>
      <c r="AM150" s="392" t="str">
        <f t="shared" si="107"/>
        <v xml:space="preserve"> </v>
      </c>
    </row>
    <row r="151" spans="1:39" ht="13.5" thickBot="1" x14ac:dyDescent="0.25">
      <c r="A151" s="224"/>
      <c r="B151" s="381">
        <v>21.1</v>
      </c>
      <c r="C151" s="1081" t="s">
        <v>239</v>
      </c>
      <c r="D151" s="1081"/>
      <c r="E151" s="1081"/>
      <c r="F151" s="1081"/>
      <c r="G151" s="1081"/>
      <c r="H151" s="1081"/>
      <c r="I151" s="1081"/>
      <c r="J151" s="1081"/>
      <c r="K151" s="1081"/>
      <c r="L151" s="1081"/>
      <c r="M151" s="1081"/>
      <c r="N151" s="1081"/>
      <c r="O151" s="261"/>
      <c r="P151" s="261"/>
      <c r="Q151" s="261"/>
      <c r="R151" s="261"/>
      <c r="S151" s="261"/>
      <c r="T151" s="261"/>
      <c r="U151" s="261"/>
      <c r="V151" s="261"/>
      <c r="W151" s="261"/>
      <c r="X151" s="261"/>
      <c r="Y151" s="261"/>
      <c r="Z151" s="261"/>
      <c r="AA151" s="261"/>
      <c r="AB151" s="261"/>
      <c r="AC151" s="261"/>
      <c r="AD151" s="261"/>
      <c r="AE151" s="261"/>
      <c r="AF151" s="261"/>
      <c r="AG151" s="261"/>
      <c r="AH151" s="262"/>
      <c r="AI151" s="333"/>
      <c r="AJ151" s="393">
        <f t="shared" ref="AJ151:AJ166" si="108">COUNTIF(O151:AH151,"1")</f>
        <v>0</v>
      </c>
      <c r="AK151" s="394">
        <f t="shared" ref="AK151:AK166" si="109">COUNTIF(O151:AH151,"0")</f>
        <v>0</v>
      </c>
      <c r="AL151" s="394">
        <f t="shared" si="100"/>
        <v>0</v>
      </c>
      <c r="AM151" s="395" t="str">
        <f t="shared" si="101"/>
        <v xml:space="preserve"> </v>
      </c>
    </row>
    <row r="152" spans="1:39" x14ac:dyDescent="0.2">
      <c r="A152" s="224"/>
      <c r="B152" s="1005">
        <v>22</v>
      </c>
      <c r="C152" s="1108" t="s">
        <v>240</v>
      </c>
      <c r="D152" s="977"/>
      <c r="E152" s="977"/>
      <c r="F152" s="977"/>
      <c r="G152" s="977"/>
      <c r="H152" s="977"/>
      <c r="I152" s="977"/>
      <c r="J152" s="977"/>
      <c r="K152" s="977"/>
      <c r="L152" s="977"/>
      <c r="M152" s="977"/>
      <c r="N152" s="978"/>
      <c r="O152" s="904"/>
      <c r="P152" s="904"/>
      <c r="Q152" s="904"/>
      <c r="R152" s="904"/>
      <c r="S152" s="904"/>
      <c r="T152" s="904"/>
      <c r="U152" s="904"/>
      <c r="V152" s="904"/>
      <c r="W152" s="904"/>
      <c r="X152" s="904"/>
      <c r="Y152" s="904"/>
      <c r="Z152" s="904"/>
      <c r="AA152" s="904"/>
      <c r="AB152" s="904"/>
      <c r="AC152" s="904"/>
      <c r="AD152" s="904"/>
      <c r="AE152" s="904"/>
      <c r="AF152" s="904"/>
      <c r="AG152" s="904"/>
      <c r="AH152" s="910"/>
      <c r="AI152" s="333"/>
      <c r="AJ152" s="931">
        <f t="shared" si="108"/>
        <v>0</v>
      </c>
      <c r="AK152" s="929">
        <f t="shared" si="109"/>
        <v>0</v>
      </c>
      <c r="AL152" s="929">
        <f t="shared" si="100"/>
        <v>0</v>
      </c>
      <c r="AM152" s="927" t="str">
        <f t="shared" si="101"/>
        <v xml:space="preserve"> </v>
      </c>
    </row>
    <row r="153" spans="1:39" ht="13.5" thickBot="1" x14ac:dyDescent="0.25">
      <c r="A153" s="224"/>
      <c r="B153" s="1052"/>
      <c r="C153" s="1055" t="s">
        <v>1145</v>
      </c>
      <c r="D153" s="1056"/>
      <c r="E153" s="1056"/>
      <c r="F153" s="1056"/>
      <c r="G153" s="1056"/>
      <c r="H153" s="1056"/>
      <c r="I153" s="1056"/>
      <c r="J153" s="1056"/>
      <c r="K153" s="1056"/>
      <c r="L153" s="1056"/>
      <c r="M153" s="1056"/>
      <c r="N153" s="1057"/>
      <c r="O153" s="926"/>
      <c r="P153" s="926"/>
      <c r="Q153" s="926"/>
      <c r="R153" s="926"/>
      <c r="S153" s="926"/>
      <c r="T153" s="926"/>
      <c r="U153" s="926"/>
      <c r="V153" s="926"/>
      <c r="W153" s="926"/>
      <c r="X153" s="926"/>
      <c r="Y153" s="926"/>
      <c r="Z153" s="926"/>
      <c r="AA153" s="926"/>
      <c r="AB153" s="926"/>
      <c r="AC153" s="926"/>
      <c r="AD153" s="926"/>
      <c r="AE153" s="926"/>
      <c r="AF153" s="926"/>
      <c r="AG153" s="926"/>
      <c r="AH153" s="939"/>
      <c r="AI153" s="333"/>
      <c r="AJ153" s="932"/>
      <c r="AK153" s="930"/>
      <c r="AL153" s="930"/>
      <c r="AM153" s="928"/>
    </row>
    <row r="154" spans="1:39" ht="13.5" thickBot="1" x14ac:dyDescent="0.25">
      <c r="A154" s="224"/>
      <c r="B154" s="383">
        <v>23</v>
      </c>
      <c r="C154" s="1109" t="s">
        <v>241</v>
      </c>
      <c r="D154" s="1109"/>
      <c r="E154" s="1109"/>
      <c r="F154" s="1109"/>
      <c r="G154" s="1109"/>
      <c r="H154" s="1109"/>
      <c r="I154" s="1109"/>
      <c r="J154" s="1109"/>
      <c r="K154" s="1109"/>
      <c r="L154" s="1109"/>
      <c r="M154" s="1109"/>
      <c r="N154" s="1109"/>
      <c r="O154" s="275"/>
      <c r="P154" s="275"/>
      <c r="Q154" s="275"/>
      <c r="R154" s="275"/>
      <c r="S154" s="275"/>
      <c r="T154" s="275"/>
      <c r="U154" s="275"/>
      <c r="V154" s="275"/>
      <c r="W154" s="275"/>
      <c r="X154" s="275"/>
      <c r="Y154" s="275"/>
      <c r="Z154" s="275"/>
      <c r="AA154" s="275"/>
      <c r="AB154" s="275"/>
      <c r="AC154" s="275"/>
      <c r="AD154" s="275"/>
      <c r="AE154" s="275"/>
      <c r="AF154" s="275"/>
      <c r="AG154" s="275"/>
      <c r="AH154" s="276"/>
      <c r="AI154" s="333"/>
      <c r="AJ154" s="388">
        <f t="shared" si="108"/>
        <v>0</v>
      </c>
      <c r="AK154" s="384">
        <f t="shared" si="109"/>
        <v>0</v>
      </c>
      <c r="AL154" s="384">
        <f t="shared" si="100"/>
        <v>0</v>
      </c>
      <c r="AM154" s="389" t="str">
        <f t="shared" si="101"/>
        <v xml:space="preserve"> </v>
      </c>
    </row>
    <row r="155" spans="1:39" x14ac:dyDescent="0.2">
      <c r="A155" s="224"/>
      <c r="B155" s="1005">
        <v>24</v>
      </c>
      <c r="C155" s="976" t="s">
        <v>781</v>
      </c>
      <c r="D155" s="977"/>
      <c r="E155" s="977"/>
      <c r="F155" s="977"/>
      <c r="G155" s="977"/>
      <c r="H155" s="977"/>
      <c r="I155" s="977"/>
      <c r="J155" s="977"/>
      <c r="K155" s="977"/>
      <c r="L155" s="977"/>
      <c r="M155" s="977"/>
      <c r="N155" s="978"/>
      <c r="O155" s="912"/>
      <c r="P155" s="904"/>
      <c r="Q155" s="904"/>
      <c r="R155" s="904"/>
      <c r="S155" s="904"/>
      <c r="T155" s="904"/>
      <c r="U155" s="904"/>
      <c r="V155" s="904"/>
      <c r="W155" s="904"/>
      <c r="X155" s="904"/>
      <c r="Y155" s="904"/>
      <c r="Z155" s="904"/>
      <c r="AA155" s="904"/>
      <c r="AB155" s="904"/>
      <c r="AC155" s="904"/>
      <c r="AD155" s="904"/>
      <c r="AE155" s="904"/>
      <c r="AF155" s="904"/>
      <c r="AG155" s="904"/>
      <c r="AH155" s="910"/>
      <c r="AI155" s="333"/>
      <c r="AJ155" s="931">
        <f t="shared" si="108"/>
        <v>0</v>
      </c>
      <c r="AK155" s="929">
        <f t="shared" si="109"/>
        <v>0</v>
      </c>
      <c r="AL155" s="929">
        <f t="shared" si="100"/>
        <v>0</v>
      </c>
      <c r="AM155" s="927" t="str">
        <f t="shared" si="101"/>
        <v xml:space="preserve"> </v>
      </c>
    </row>
    <row r="156" spans="1:39" ht="13.5" thickBot="1" x14ac:dyDescent="0.25">
      <c r="A156" s="224"/>
      <c r="B156" s="1006"/>
      <c r="C156" s="923" t="s">
        <v>782</v>
      </c>
      <c r="D156" s="924"/>
      <c r="E156" s="924"/>
      <c r="F156" s="924"/>
      <c r="G156" s="924"/>
      <c r="H156" s="924"/>
      <c r="I156" s="924"/>
      <c r="J156" s="924"/>
      <c r="K156" s="924"/>
      <c r="L156" s="924"/>
      <c r="M156" s="924"/>
      <c r="N156" s="925"/>
      <c r="O156" s="985"/>
      <c r="P156" s="909"/>
      <c r="Q156" s="909"/>
      <c r="R156" s="909"/>
      <c r="S156" s="909"/>
      <c r="T156" s="909"/>
      <c r="U156" s="909"/>
      <c r="V156" s="909"/>
      <c r="W156" s="909"/>
      <c r="X156" s="909"/>
      <c r="Y156" s="909"/>
      <c r="Z156" s="909"/>
      <c r="AA156" s="909"/>
      <c r="AB156" s="909"/>
      <c r="AC156" s="909"/>
      <c r="AD156" s="909"/>
      <c r="AE156" s="909"/>
      <c r="AF156" s="909"/>
      <c r="AG156" s="909"/>
      <c r="AH156" s="907"/>
      <c r="AI156" s="333"/>
      <c r="AJ156" s="932"/>
      <c r="AK156" s="930"/>
      <c r="AL156" s="930"/>
      <c r="AM156" s="928"/>
    </row>
    <row r="157" spans="1:39" ht="13.5" thickBot="1" x14ac:dyDescent="0.25">
      <c r="A157" s="224"/>
      <c r="B157" s="396">
        <v>25</v>
      </c>
      <c r="C157" s="975" t="s">
        <v>242</v>
      </c>
      <c r="D157" s="975"/>
      <c r="E157" s="975"/>
      <c r="F157" s="975"/>
      <c r="G157" s="975"/>
      <c r="H157" s="975"/>
      <c r="I157" s="975"/>
      <c r="J157" s="975"/>
      <c r="K157" s="975"/>
      <c r="L157" s="975"/>
      <c r="M157" s="975"/>
      <c r="N157" s="975"/>
      <c r="O157" s="362"/>
      <c r="P157" s="362"/>
      <c r="Q157" s="362"/>
      <c r="R157" s="362"/>
      <c r="S157" s="362"/>
      <c r="T157" s="362"/>
      <c r="U157" s="362"/>
      <c r="V157" s="362"/>
      <c r="W157" s="362"/>
      <c r="X157" s="362"/>
      <c r="Y157" s="362"/>
      <c r="Z157" s="362"/>
      <c r="AA157" s="362"/>
      <c r="AB157" s="362"/>
      <c r="AC157" s="362"/>
      <c r="AD157" s="362"/>
      <c r="AE157" s="362"/>
      <c r="AF157" s="362"/>
      <c r="AG157" s="362"/>
      <c r="AH157" s="363"/>
      <c r="AI157" s="333"/>
      <c r="AJ157" s="388">
        <f t="shared" si="108"/>
        <v>0</v>
      </c>
      <c r="AK157" s="384">
        <f t="shared" si="109"/>
        <v>0</v>
      </c>
      <c r="AL157" s="384">
        <f t="shared" si="100"/>
        <v>0</v>
      </c>
      <c r="AM157" s="389" t="str">
        <f t="shared" si="101"/>
        <v xml:space="preserve"> </v>
      </c>
    </row>
    <row r="158" spans="1:39" ht="13.5" thickBot="1" x14ac:dyDescent="0.25">
      <c r="A158" s="224"/>
      <c r="B158" s="285">
        <v>26</v>
      </c>
      <c r="C158" s="1113" t="s">
        <v>243</v>
      </c>
      <c r="D158" s="1113"/>
      <c r="E158" s="1113"/>
      <c r="F158" s="1113"/>
      <c r="G158" s="1113"/>
      <c r="H158" s="1113"/>
      <c r="I158" s="1113"/>
      <c r="J158" s="1113"/>
      <c r="K158" s="1113"/>
      <c r="L158" s="1113"/>
      <c r="M158" s="1113"/>
      <c r="N158" s="1113"/>
      <c r="O158" s="251"/>
      <c r="P158" s="251"/>
      <c r="Q158" s="251"/>
      <c r="R158" s="251"/>
      <c r="S158" s="251"/>
      <c r="T158" s="251"/>
      <c r="U158" s="251"/>
      <c r="V158" s="251"/>
      <c r="W158" s="251"/>
      <c r="X158" s="251"/>
      <c r="Y158" s="251"/>
      <c r="Z158" s="251"/>
      <c r="AA158" s="251"/>
      <c r="AB158" s="251"/>
      <c r="AC158" s="251"/>
      <c r="AD158" s="251"/>
      <c r="AE158" s="251"/>
      <c r="AF158" s="251"/>
      <c r="AG158" s="251"/>
      <c r="AH158" s="252"/>
      <c r="AI158" s="333"/>
      <c r="AJ158" s="277">
        <f t="shared" si="108"/>
        <v>0</v>
      </c>
      <c r="AK158" s="278">
        <f t="shared" si="109"/>
        <v>0</v>
      </c>
      <c r="AL158" s="278">
        <f t="shared" si="100"/>
        <v>0</v>
      </c>
      <c r="AM158" s="279" t="str">
        <f t="shared" si="101"/>
        <v xml:space="preserve"> </v>
      </c>
    </row>
    <row r="159" spans="1:39" ht="13.5" thickBot="1" x14ac:dyDescent="0.25">
      <c r="A159" s="224"/>
      <c r="B159" s="383">
        <v>27</v>
      </c>
      <c r="C159" s="1109" t="s">
        <v>490</v>
      </c>
      <c r="D159" s="1109"/>
      <c r="E159" s="1109"/>
      <c r="F159" s="1109"/>
      <c r="G159" s="1109"/>
      <c r="H159" s="1109"/>
      <c r="I159" s="1109"/>
      <c r="J159" s="1109"/>
      <c r="K159" s="1109"/>
      <c r="L159" s="1109"/>
      <c r="M159" s="1109"/>
      <c r="N159" s="1109"/>
      <c r="O159" s="275"/>
      <c r="P159" s="275"/>
      <c r="Q159" s="275"/>
      <c r="R159" s="275"/>
      <c r="S159" s="275"/>
      <c r="T159" s="275"/>
      <c r="U159" s="275"/>
      <c r="V159" s="275"/>
      <c r="W159" s="275"/>
      <c r="X159" s="275"/>
      <c r="Y159" s="275"/>
      <c r="Z159" s="275"/>
      <c r="AA159" s="275"/>
      <c r="AB159" s="275"/>
      <c r="AC159" s="275"/>
      <c r="AD159" s="275"/>
      <c r="AE159" s="275"/>
      <c r="AF159" s="275"/>
      <c r="AG159" s="275"/>
      <c r="AH159" s="276"/>
      <c r="AI159" s="333"/>
      <c r="AJ159" s="397">
        <f t="shared" si="108"/>
        <v>0</v>
      </c>
      <c r="AK159" s="398">
        <f t="shared" si="109"/>
        <v>0</v>
      </c>
      <c r="AL159" s="398">
        <f t="shared" si="100"/>
        <v>0</v>
      </c>
      <c r="AM159" s="399" t="str">
        <f t="shared" si="101"/>
        <v xml:space="preserve"> </v>
      </c>
    </row>
    <row r="160" spans="1:39" ht="13.5" thickBot="1" x14ac:dyDescent="0.25">
      <c r="A160" s="224"/>
      <c r="B160" s="274">
        <v>28</v>
      </c>
      <c r="C160" s="1139" t="s">
        <v>244</v>
      </c>
      <c r="D160" s="1139"/>
      <c r="E160" s="1139"/>
      <c r="F160" s="1139"/>
      <c r="G160" s="1139"/>
      <c r="H160" s="1139"/>
      <c r="I160" s="1139"/>
      <c r="J160" s="1139"/>
      <c r="K160" s="1139"/>
      <c r="L160" s="1139"/>
      <c r="M160" s="1139"/>
      <c r="N160" s="1139"/>
      <c r="O160" s="275"/>
      <c r="P160" s="275"/>
      <c r="Q160" s="275"/>
      <c r="R160" s="275"/>
      <c r="S160" s="275"/>
      <c r="T160" s="275"/>
      <c r="U160" s="275"/>
      <c r="V160" s="275"/>
      <c r="W160" s="275"/>
      <c r="X160" s="275"/>
      <c r="Y160" s="275"/>
      <c r="Z160" s="275"/>
      <c r="AA160" s="275"/>
      <c r="AB160" s="275"/>
      <c r="AC160" s="275"/>
      <c r="AD160" s="275"/>
      <c r="AE160" s="275"/>
      <c r="AF160" s="275"/>
      <c r="AG160" s="275"/>
      <c r="AH160" s="276"/>
      <c r="AI160" s="333"/>
      <c r="AJ160" s="277">
        <f t="shared" si="108"/>
        <v>0</v>
      </c>
      <c r="AK160" s="278">
        <f t="shared" si="109"/>
        <v>0</v>
      </c>
      <c r="AL160" s="278">
        <f t="shared" si="100"/>
        <v>0</v>
      </c>
      <c r="AM160" s="279" t="str">
        <f t="shared" si="101"/>
        <v xml:space="preserve"> </v>
      </c>
    </row>
    <row r="161" spans="1:39" ht="13.5" thickBot="1" x14ac:dyDescent="0.25">
      <c r="A161" s="224"/>
      <c r="B161" s="383">
        <v>29</v>
      </c>
      <c r="C161" s="1109" t="s">
        <v>491</v>
      </c>
      <c r="D161" s="1109"/>
      <c r="E161" s="1109"/>
      <c r="F161" s="1109"/>
      <c r="G161" s="1109"/>
      <c r="H161" s="1109"/>
      <c r="I161" s="1109"/>
      <c r="J161" s="1109"/>
      <c r="K161" s="1109"/>
      <c r="L161" s="1109"/>
      <c r="M161" s="1109"/>
      <c r="N161" s="1109"/>
      <c r="O161" s="275"/>
      <c r="P161" s="275"/>
      <c r="Q161" s="275"/>
      <c r="R161" s="275"/>
      <c r="S161" s="275"/>
      <c r="T161" s="275"/>
      <c r="U161" s="275"/>
      <c r="V161" s="275"/>
      <c r="W161" s="275"/>
      <c r="X161" s="275"/>
      <c r="Y161" s="275"/>
      <c r="Z161" s="275"/>
      <c r="AA161" s="275"/>
      <c r="AB161" s="275"/>
      <c r="AC161" s="275"/>
      <c r="AD161" s="275"/>
      <c r="AE161" s="275"/>
      <c r="AF161" s="275"/>
      <c r="AG161" s="275"/>
      <c r="AH161" s="276"/>
      <c r="AI161" s="333"/>
      <c r="AJ161" s="388">
        <f t="shared" si="108"/>
        <v>0</v>
      </c>
      <c r="AK161" s="384">
        <f t="shared" si="109"/>
        <v>0</v>
      </c>
      <c r="AL161" s="384">
        <f t="shared" si="100"/>
        <v>0</v>
      </c>
      <c r="AM161" s="389" t="str">
        <f t="shared" si="101"/>
        <v xml:space="preserve"> </v>
      </c>
    </row>
    <row r="162" spans="1:39" ht="13.5" thickBot="1" x14ac:dyDescent="0.25">
      <c r="A162" s="224"/>
      <c r="B162" s="369">
        <v>30</v>
      </c>
      <c r="C162" s="1113" t="s">
        <v>492</v>
      </c>
      <c r="D162" s="1113"/>
      <c r="E162" s="1113"/>
      <c r="F162" s="1113"/>
      <c r="G162" s="1113"/>
      <c r="H162" s="1113"/>
      <c r="I162" s="1113"/>
      <c r="J162" s="1113"/>
      <c r="K162" s="1113"/>
      <c r="L162" s="1113"/>
      <c r="M162" s="1113"/>
      <c r="N162" s="1113"/>
      <c r="O162" s="364"/>
      <c r="P162" s="364"/>
      <c r="Q162" s="364"/>
      <c r="R162" s="364"/>
      <c r="S162" s="364"/>
      <c r="T162" s="364"/>
      <c r="U162" s="364"/>
      <c r="V162" s="364"/>
      <c r="W162" s="364"/>
      <c r="X162" s="364"/>
      <c r="Y162" s="364"/>
      <c r="Z162" s="364"/>
      <c r="AA162" s="364"/>
      <c r="AB162" s="364"/>
      <c r="AC162" s="364"/>
      <c r="AD162" s="364"/>
      <c r="AE162" s="364"/>
      <c r="AF162" s="364"/>
      <c r="AG162" s="364"/>
      <c r="AH162" s="365"/>
      <c r="AI162" s="333"/>
      <c r="AJ162" s="292">
        <f t="shared" si="108"/>
        <v>0</v>
      </c>
      <c r="AK162" s="293">
        <f t="shared" si="109"/>
        <v>0</v>
      </c>
      <c r="AL162" s="293">
        <f t="shared" si="100"/>
        <v>0</v>
      </c>
      <c r="AM162" s="294" t="str">
        <f t="shared" si="101"/>
        <v xml:space="preserve"> </v>
      </c>
    </row>
    <row r="163" spans="1:39" x14ac:dyDescent="0.2">
      <c r="A163" s="224"/>
      <c r="B163" s="382">
        <v>31</v>
      </c>
      <c r="C163" s="1114" t="s">
        <v>809</v>
      </c>
      <c r="D163" s="1115"/>
      <c r="E163" s="1115"/>
      <c r="F163" s="1115"/>
      <c r="G163" s="1115"/>
      <c r="H163" s="1115"/>
      <c r="I163" s="1115"/>
      <c r="J163" s="1115"/>
      <c r="K163" s="1115"/>
      <c r="L163" s="1115"/>
      <c r="M163" s="1115"/>
      <c r="N163" s="1115"/>
      <c r="O163" s="562"/>
      <c r="P163" s="271"/>
      <c r="Q163" s="271"/>
      <c r="R163" s="271"/>
      <c r="S163" s="271"/>
      <c r="T163" s="271"/>
      <c r="U163" s="271"/>
      <c r="V163" s="271"/>
      <c r="W163" s="271"/>
      <c r="X163" s="271"/>
      <c r="Y163" s="271"/>
      <c r="Z163" s="271"/>
      <c r="AA163" s="271"/>
      <c r="AB163" s="271"/>
      <c r="AC163" s="271"/>
      <c r="AD163" s="271"/>
      <c r="AE163" s="271"/>
      <c r="AF163" s="271"/>
      <c r="AG163" s="271"/>
      <c r="AH163" s="272"/>
      <c r="AI163" s="333"/>
      <c r="AJ163" s="385">
        <f t="shared" si="108"/>
        <v>0</v>
      </c>
      <c r="AK163" s="386">
        <f t="shared" si="109"/>
        <v>0</v>
      </c>
      <c r="AL163" s="386">
        <f t="shared" si="100"/>
        <v>0</v>
      </c>
      <c r="AM163" s="387" t="str">
        <f t="shared" si="101"/>
        <v xml:space="preserve"> </v>
      </c>
    </row>
    <row r="164" spans="1:39" x14ac:dyDescent="0.2">
      <c r="A164" s="224"/>
      <c r="B164" s="917">
        <v>31.1</v>
      </c>
      <c r="C164" s="711" t="s">
        <v>1158</v>
      </c>
      <c r="D164" s="1116"/>
      <c r="E164" s="1116"/>
      <c r="F164" s="1116"/>
      <c r="G164" s="1116"/>
      <c r="H164" s="1116"/>
      <c r="I164" s="1116"/>
      <c r="J164" s="1116"/>
      <c r="K164" s="1116"/>
      <c r="L164" s="1116"/>
      <c r="M164" s="1116"/>
      <c r="N164" s="1117"/>
      <c r="O164" s="908"/>
      <c r="P164" s="908"/>
      <c r="Q164" s="908"/>
      <c r="R164" s="908"/>
      <c r="S164" s="908"/>
      <c r="T164" s="908"/>
      <c r="U164" s="908"/>
      <c r="V164" s="908"/>
      <c r="W164" s="908"/>
      <c r="X164" s="908"/>
      <c r="Y164" s="908"/>
      <c r="Z164" s="908"/>
      <c r="AA164" s="908"/>
      <c r="AB164" s="908"/>
      <c r="AC164" s="908"/>
      <c r="AD164" s="908"/>
      <c r="AE164" s="908"/>
      <c r="AF164" s="908"/>
      <c r="AG164" s="908"/>
      <c r="AH164" s="906"/>
      <c r="AI164" s="333"/>
      <c r="AJ164" s="1121">
        <f t="shared" si="108"/>
        <v>0</v>
      </c>
      <c r="AK164" s="941">
        <f t="shared" si="109"/>
        <v>0</v>
      </c>
      <c r="AL164" s="941">
        <f t="shared" si="100"/>
        <v>0</v>
      </c>
      <c r="AM164" s="1110" t="str">
        <f t="shared" si="101"/>
        <v xml:space="preserve"> </v>
      </c>
    </row>
    <row r="165" spans="1:39" ht="13.5" thickBot="1" x14ac:dyDescent="0.25">
      <c r="A165" s="224"/>
      <c r="B165" s="918"/>
      <c r="C165" s="914" t="s">
        <v>1145</v>
      </c>
      <c r="D165" s="915"/>
      <c r="E165" s="915"/>
      <c r="F165" s="915"/>
      <c r="G165" s="915"/>
      <c r="H165" s="915"/>
      <c r="I165" s="915"/>
      <c r="J165" s="915"/>
      <c r="K165" s="915"/>
      <c r="L165" s="915"/>
      <c r="M165" s="915"/>
      <c r="N165" s="916"/>
      <c r="O165" s="909"/>
      <c r="P165" s="909"/>
      <c r="Q165" s="909"/>
      <c r="R165" s="909"/>
      <c r="S165" s="909"/>
      <c r="T165" s="909"/>
      <c r="U165" s="909"/>
      <c r="V165" s="909"/>
      <c r="W165" s="909"/>
      <c r="X165" s="909"/>
      <c r="Y165" s="909"/>
      <c r="Z165" s="909"/>
      <c r="AA165" s="909"/>
      <c r="AB165" s="909"/>
      <c r="AC165" s="909"/>
      <c r="AD165" s="909"/>
      <c r="AE165" s="909"/>
      <c r="AF165" s="909"/>
      <c r="AG165" s="909"/>
      <c r="AH165" s="907"/>
      <c r="AI165" s="333"/>
      <c r="AJ165" s="938"/>
      <c r="AK165" s="936"/>
      <c r="AL165" s="936"/>
      <c r="AM165" s="934"/>
    </row>
    <row r="166" spans="1:39" x14ac:dyDescent="0.2">
      <c r="A166" s="224"/>
      <c r="B166" s="349">
        <v>32</v>
      </c>
      <c r="C166" s="1097" t="s">
        <v>245</v>
      </c>
      <c r="D166" s="1097"/>
      <c r="E166" s="1097"/>
      <c r="F166" s="1097"/>
      <c r="G166" s="1097"/>
      <c r="H166" s="1097"/>
      <c r="I166" s="1097"/>
      <c r="J166" s="1097"/>
      <c r="K166" s="1097"/>
      <c r="L166" s="1097"/>
      <c r="M166" s="1097"/>
      <c r="N166" s="1097"/>
      <c r="O166" s="367"/>
      <c r="P166" s="367"/>
      <c r="Q166" s="367"/>
      <c r="R166" s="367"/>
      <c r="S166" s="367"/>
      <c r="T166" s="367"/>
      <c r="U166" s="367"/>
      <c r="V166" s="367"/>
      <c r="W166" s="367"/>
      <c r="X166" s="367"/>
      <c r="Y166" s="367"/>
      <c r="Z166" s="367"/>
      <c r="AA166" s="367"/>
      <c r="AB166" s="367"/>
      <c r="AC166" s="367"/>
      <c r="AD166" s="367"/>
      <c r="AE166" s="367"/>
      <c r="AF166" s="367"/>
      <c r="AG166" s="367"/>
      <c r="AH166" s="368"/>
      <c r="AI166" s="333"/>
      <c r="AJ166" s="253">
        <f t="shared" si="108"/>
        <v>0</v>
      </c>
      <c r="AK166" s="254">
        <f t="shared" si="109"/>
        <v>0</v>
      </c>
      <c r="AL166" s="254">
        <f t="shared" si="100"/>
        <v>0</v>
      </c>
      <c r="AM166" s="255" t="str">
        <f t="shared" si="101"/>
        <v xml:space="preserve"> </v>
      </c>
    </row>
    <row r="167" spans="1:39" x14ac:dyDescent="0.2">
      <c r="A167" s="224"/>
      <c r="B167" s="273">
        <v>32.1</v>
      </c>
      <c r="C167" s="902" t="s">
        <v>1157</v>
      </c>
      <c r="D167" s="1053"/>
      <c r="E167" s="1053"/>
      <c r="F167" s="1053"/>
      <c r="G167" s="1053"/>
      <c r="H167" s="1053"/>
      <c r="I167" s="1053"/>
      <c r="J167" s="1053"/>
      <c r="K167" s="1053"/>
      <c r="L167" s="1053"/>
      <c r="M167" s="1053"/>
      <c r="N167" s="1053"/>
      <c r="O167" s="564"/>
      <c r="P167" s="564"/>
      <c r="Q167" s="564"/>
      <c r="R167" s="564"/>
      <c r="S167" s="564"/>
      <c r="T167" s="564"/>
      <c r="U167" s="564"/>
      <c r="V167" s="564"/>
      <c r="W167" s="564"/>
      <c r="X167" s="564"/>
      <c r="Y167" s="564"/>
      <c r="Z167" s="564"/>
      <c r="AA167" s="564"/>
      <c r="AB167" s="564"/>
      <c r="AC167" s="564"/>
      <c r="AD167" s="564"/>
      <c r="AE167" s="564"/>
      <c r="AF167" s="564"/>
      <c r="AG167" s="564"/>
      <c r="AH167" s="565"/>
      <c r="AI167" s="333"/>
      <c r="AJ167" s="258">
        <f>COUNTIFS(O166:AH166,"1",O167:AH167,"1")</f>
        <v>0</v>
      </c>
      <c r="AK167" s="259">
        <f>COUNTIFS(O166:AH166,"1",O167:AH167,"0")</f>
        <v>0</v>
      </c>
      <c r="AL167" s="259">
        <f t="shared" si="100"/>
        <v>0</v>
      </c>
      <c r="AM167" s="260" t="str">
        <f t="shared" si="101"/>
        <v xml:space="preserve"> </v>
      </c>
    </row>
    <row r="168" spans="1:39" ht="13.5" thickBot="1" x14ac:dyDescent="0.25">
      <c r="A168" s="224"/>
      <c r="B168" s="282">
        <v>32.200000000000003</v>
      </c>
      <c r="C168" s="1112" t="s">
        <v>1159</v>
      </c>
      <c r="D168" s="1100"/>
      <c r="E168" s="1100"/>
      <c r="F168" s="1100"/>
      <c r="G168" s="1100"/>
      <c r="H168" s="1100"/>
      <c r="I168" s="1100"/>
      <c r="J168" s="1100"/>
      <c r="K168" s="1100"/>
      <c r="L168" s="1100"/>
      <c r="M168" s="1100"/>
      <c r="N168" s="1100"/>
      <c r="O168" s="261"/>
      <c r="P168" s="261"/>
      <c r="Q168" s="261"/>
      <c r="R168" s="261"/>
      <c r="S168" s="261"/>
      <c r="T168" s="261"/>
      <c r="U168" s="261"/>
      <c r="V168" s="261"/>
      <c r="W168" s="261"/>
      <c r="X168" s="261"/>
      <c r="Y168" s="261"/>
      <c r="Z168" s="261"/>
      <c r="AA168" s="261"/>
      <c r="AB168" s="261"/>
      <c r="AC168" s="261"/>
      <c r="AD168" s="261"/>
      <c r="AE168" s="261"/>
      <c r="AF168" s="261"/>
      <c r="AG168" s="261"/>
      <c r="AH168" s="262"/>
      <c r="AI168" s="333"/>
      <c r="AJ168" s="319"/>
      <c r="AK168" s="320"/>
      <c r="AL168" s="264">
        <f>COUNT(O168:AH168)</f>
        <v>0</v>
      </c>
      <c r="AM168" s="321"/>
    </row>
    <row r="169" spans="1:39" s="234" customFormat="1" ht="13.5" thickBot="1" x14ac:dyDescent="0.25">
      <c r="A169" s="333"/>
      <c r="B169" s="338"/>
      <c r="C169" s="1082"/>
      <c r="D169" s="1082"/>
      <c r="E169" s="1082"/>
      <c r="F169" s="1082"/>
      <c r="G169" s="1082"/>
      <c r="H169" s="1082"/>
      <c r="I169" s="1082"/>
      <c r="J169" s="1082"/>
      <c r="K169" s="1082"/>
      <c r="L169" s="1082"/>
      <c r="M169" s="1082"/>
      <c r="N169" s="1082"/>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3"/>
      <c r="AJ169" s="335"/>
      <c r="AK169" s="335"/>
      <c r="AL169" s="335"/>
      <c r="AM169" s="335"/>
    </row>
    <row r="170" spans="1:39" ht="13.5" thickBot="1" x14ac:dyDescent="0.25">
      <c r="A170" s="224"/>
      <c r="B170" s="1084" t="s">
        <v>246</v>
      </c>
      <c r="C170" s="1085"/>
      <c r="D170" s="1085"/>
      <c r="E170" s="1085"/>
      <c r="F170" s="1085"/>
      <c r="G170" s="1085"/>
      <c r="H170" s="1085"/>
      <c r="I170" s="1085"/>
      <c r="J170" s="1085"/>
      <c r="K170" s="1085"/>
      <c r="L170" s="1085"/>
      <c r="M170" s="1085"/>
      <c r="N170" s="1085"/>
      <c r="O170" s="283"/>
      <c r="P170" s="283"/>
      <c r="Q170" s="283"/>
      <c r="R170" s="283"/>
      <c r="S170" s="283"/>
      <c r="T170" s="283"/>
      <c r="U170" s="283"/>
      <c r="V170" s="283"/>
      <c r="W170" s="283"/>
      <c r="X170" s="283"/>
      <c r="Y170" s="283"/>
      <c r="Z170" s="283"/>
      <c r="AA170" s="283"/>
      <c r="AB170" s="283"/>
      <c r="AC170" s="283"/>
      <c r="AD170" s="283"/>
      <c r="AE170" s="283"/>
      <c r="AF170" s="283"/>
      <c r="AG170" s="283"/>
      <c r="AH170" s="284"/>
      <c r="AI170" s="333"/>
      <c r="AJ170" s="1009"/>
      <c r="AK170" s="1010"/>
      <c r="AL170" s="1010"/>
      <c r="AM170" s="1011"/>
    </row>
    <row r="171" spans="1:39" ht="12.75" customHeight="1" thickBot="1" x14ac:dyDescent="0.25">
      <c r="A171" s="224"/>
      <c r="B171" s="1086" t="s">
        <v>18</v>
      </c>
      <c r="C171" s="1087"/>
      <c r="D171" s="1087"/>
      <c r="E171" s="1087"/>
      <c r="F171" s="1087"/>
      <c r="G171" s="1087"/>
      <c r="H171" s="1087"/>
      <c r="I171" s="1087"/>
      <c r="J171" s="1087"/>
      <c r="K171" s="1087"/>
      <c r="L171" s="1087"/>
      <c r="M171" s="1087"/>
      <c r="N171" s="1087"/>
      <c r="O171" s="248"/>
      <c r="P171" s="248"/>
      <c r="Q171" s="248"/>
      <c r="R171" s="248"/>
      <c r="S171" s="248"/>
      <c r="T171" s="248"/>
      <c r="U171" s="248"/>
      <c r="V171" s="248"/>
      <c r="W171" s="248"/>
      <c r="X171" s="248"/>
      <c r="Y171" s="248"/>
      <c r="Z171" s="248"/>
      <c r="AA171" s="248"/>
      <c r="AB171" s="248"/>
      <c r="AC171" s="248"/>
      <c r="AD171" s="248"/>
      <c r="AE171" s="248"/>
      <c r="AF171" s="248"/>
      <c r="AG171" s="248"/>
      <c r="AH171" s="249"/>
      <c r="AI171" s="333"/>
      <c r="AJ171" s="1018"/>
      <c r="AK171" s="1019"/>
      <c r="AL171" s="1019"/>
      <c r="AM171" s="1020"/>
    </row>
    <row r="172" spans="1:39" x14ac:dyDescent="0.2">
      <c r="A172" s="224"/>
      <c r="B172" s="1099">
        <v>33</v>
      </c>
      <c r="C172" s="950" t="s">
        <v>810</v>
      </c>
      <c r="D172" s="951"/>
      <c r="E172" s="951"/>
      <c r="F172" s="951"/>
      <c r="G172" s="951"/>
      <c r="H172" s="951"/>
      <c r="I172" s="951"/>
      <c r="J172" s="951"/>
      <c r="K172" s="951"/>
      <c r="L172" s="951"/>
      <c r="M172" s="951"/>
      <c r="N172" s="984"/>
      <c r="O172" s="904"/>
      <c r="P172" s="904"/>
      <c r="Q172" s="904"/>
      <c r="R172" s="904"/>
      <c r="S172" s="904"/>
      <c r="T172" s="904"/>
      <c r="U172" s="904"/>
      <c r="V172" s="904"/>
      <c r="W172" s="904"/>
      <c r="X172" s="904"/>
      <c r="Y172" s="904"/>
      <c r="Z172" s="904"/>
      <c r="AA172" s="904"/>
      <c r="AB172" s="904"/>
      <c r="AC172" s="904"/>
      <c r="AD172" s="904"/>
      <c r="AE172" s="904"/>
      <c r="AF172" s="904"/>
      <c r="AG172" s="904"/>
      <c r="AH172" s="910"/>
      <c r="AI172" s="333"/>
      <c r="AJ172" s="937">
        <f>COUNTIF(O172:AH172,"1")</f>
        <v>0</v>
      </c>
      <c r="AK172" s="935">
        <f>COUNTIF(O172:AH172,"0")</f>
        <v>0</v>
      </c>
      <c r="AL172" s="935">
        <f>SUM(AJ172:AK172)</f>
        <v>0</v>
      </c>
      <c r="AM172" s="933" t="str">
        <f>IF(AL172=0," ",SUM(AJ172/AL172))</f>
        <v xml:space="preserve"> </v>
      </c>
    </row>
    <row r="173" spans="1:39" ht="13.5" thickBot="1" x14ac:dyDescent="0.25">
      <c r="A173" s="224"/>
      <c r="B173" s="1076"/>
      <c r="C173" s="914" t="s">
        <v>783</v>
      </c>
      <c r="D173" s="915"/>
      <c r="E173" s="915"/>
      <c r="F173" s="915"/>
      <c r="G173" s="915"/>
      <c r="H173" s="915"/>
      <c r="I173" s="915"/>
      <c r="J173" s="915"/>
      <c r="K173" s="915"/>
      <c r="L173" s="915"/>
      <c r="M173" s="915"/>
      <c r="N173" s="916"/>
      <c r="O173" s="909"/>
      <c r="P173" s="909"/>
      <c r="Q173" s="909"/>
      <c r="R173" s="909"/>
      <c r="S173" s="909"/>
      <c r="T173" s="909"/>
      <c r="U173" s="909"/>
      <c r="V173" s="909"/>
      <c r="W173" s="909"/>
      <c r="X173" s="909"/>
      <c r="Y173" s="909"/>
      <c r="Z173" s="909"/>
      <c r="AA173" s="909"/>
      <c r="AB173" s="909"/>
      <c r="AC173" s="909"/>
      <c r="AD173" s="909"/>
      <c r="AE173" s="909"/>
      <c r="AF173" s="909"/>
      <c r="AG173" s="909"/>
      <c r="AH173" s="907"/>
      <c r="AI173" s="333"/>
      <c r="AJ173" s="938"/>
      <c r="AK173" s="936"/>
      <c r="AL173" s="936"/>
      <c r="AM173" s="934"/>
    </row>
    <row r="174" spans="1:39" x14ac:dyDescent="0.2">
      <c r="A174" s="224"/>
      <c r="B174" s="1105">
        <v>34</v>
      </c>
      <c r="C174" s="976" t="s">
        <v>811</v>
      </c>
      <c r="D174" s="977"/>
      <c r="E174" s="977"/>
      <c r="F174" s="977"/>
      <c r="G174" s="977"/>
      <c r="H174" s="977"/>
      <c r="I174" s="977"/>
      <c r="J174" s="977"/>
      <c r="K174" s="977"/>
      <c r="L174" s="977"/>
      <c r="M174" s="977"/>
      <c r="N174" s="978"/>
      <c r="O174" s="904"/>
      <c r="P174" s="904"/>
      <c r="Q174" s="904"/>
      <c r="R174" s="904"/>
      <c r="S174" s="904"/>
      <c r="T174" s="904"/>
      <c r="U174" s="904"/>
      <c r="V174" s="904"/>
      <c r="W174" s="904"/>
      <c r="X174" s="904"/>
      <c r="Y174" s="904"/>
      <c r="Z174" s="904"/>
      <c r="AA174" s="904"/>
      <c r="AB174" s="904"/>
      <c r="AC174" s="904"/>
      <c r="AD174" s="904"/>
      <c r="AE174" s="904"/>
      <c r="AF174" s="904"/>
      <c r="AG174" s="904"/>
      <c r="AH174" s="910"/>
      <c r="AI174" s="333"/>
      <c r="AJ174" s="931">
        <f>COUNTIFS(O172:AH172,"1",O174:AH174,"1")</f>
        <v>0</v>
      </c>
      <c r="AK174" s="929">
        <f>COUNTIFS(O172:AH172,"1",O174:AH174,"0")</f>
        <v>0</v>
      </c>
      <c r="AL174" s="929">
        <f>SUM(AJ174:AK174)</f>
        <v>0</v>
      </c>
      <c r="AM174" s="927" t="str">
        <f>IF(AL174=0," ",SUM(AJ174/AL174))</f>
        <v xml:space="preserve"> </v>
      </c>
    </row>
    <row r="175" spans="1:39" ht="13.5" thickBot="1" x14ac:dyDescent="0.25">
      <c r="A175" s="224"/>
      <c r="B175" s="922"/>
      <c r="C175" s="923" t="s">
        <v>787</v>
      </c>
      <c r="D175" s="924"/>
      <c r="E175" s="924"/>
      <c r="F175" s="924"/>
      <c r="G175" s="924"/>
      <c r="H175" s="924"/>
      <c r="I175" s="924"/>
      <c r="J175" s="924"/>
      <c r="K175" s="924"/>
      <c r="L175" s="924"/>
      <c r="M175" s="924"/>
      <c r="N175" s="925"/>
      <c r="O175" s="909"/>
      <c r="P175" s="909"/>
      <c r="Q175" s="909"/>
      <c r="R175" s="909"/>
      <c r="S175" s="909"/>
      <c r="T175" s="909"/>
      <c r="U175" s="909"/>
      <c r="V175" s="909"/>
      <c r="W175" s="909"/>
      <c r="X175" s="909"/>
      <c r="Y175" s="909"/>
      <c r="Z175" s="909"/>
      <c r="AA175" s="909"/>
      <c r="AB175" s="909"/>
      <c r="AC175" s="909"/>
      <c r="AD175" s="909"/>
      <c r="AE175" s="909"/>
      <c r="AF175" s="909"/>
      <c r="AG175" s="909"/>
      <c r="AH175" s="907"/>
      <c r="AI175" s="333"/>
      <c r="AJ175" s="932"/>
      <c r="AK175" s="930"/>
      <c r="AL175" s="930"/>
      <c r="AM175" s="928"/>
    </row>
    <row r="176" spans="1:39" x14ac:dyDescent="0.2">
      <c r="A176" s="224"/>
      <c r="B176" s="1099">
        <v>35</v>
      </c>
      <c r="C176" s="950" t="s">
        <v>863</v>
      </c>
      <c r="D176" s="951"/>
      <c r="E176" s="951"/>
      <c r="F176" s="951"/>
      <c r="G176" s="951"/>
      <c r="H176" s="951"/>
      <c r="I176" s="951"/>
      <c r="J176" s="951"/>
      <c r="K176" s="951"/>
      <c r="L176" s="951"/>
      <c r="M176" s="951"/>
      <c r="N176" s="984"/>
      <c r="O176" s="943"/>
      <c r="P176" s="904"/>
      <c r="Q176" s="904"/>
      <c r="R176" s="904"/>
      <c r="S176" s="904"/>
      <c r="T176" s="904"/>
      <c r="U176" s="904"/>
      <c r="V176" s="904"/>
      <c r="W176" s="904"/>
      <c r="X176" s="904"/>
      <c r="Y176" s="904"/>
      <c r="Z176" s="904"/>
      <c r="AA176" s="904"/>
      <c r="AB176" s="904"/>
      <c r="AC176" s="904"/>
      <c r="AD176" s="904"/>
      <c r="AE176" s="904"/>
      <c r="AF176" s="904"/>
      <c r="AG176" s="904"/>
      <c r="AH176" s="910"/>
      <c r="AI176" s="333"/>
      <c r="AJ176" s="937">
        <f>COUNTIF(O176:AH176,"1")</f>
        <v>0</v>
      </c>
      <c r="AK176" s="935">
        <f>COUNTIF(O176:AH176,"0")</f>
        <v>0</v>
      </c>
      <c r="AL176" s="935">
        <f>SUM(AJ176:AK176)</f>
        <v>0</v>
      </c>
      <c r="AM176" s="933" t="str">
        <f>IF(AL176=0," ",SUM(AJ176/AL176))</f>
        <v xml:space="preserve"> </v>
      </c>
    </row>
    <row r="177" spans="1:39" ht="25.5" customHeight="1" x14ac:dyDescent="0.2">
      <c r="A177" s="224"/>
      <c r="B177" s="1077"/>
      <c r="C177" s="971" t="s">
        <v>784</v>
      </c>
      <c r="D177" s="972"/>
      <c r="E177" s="972"/>
      <c r="F177" s="972"/>
      <c r="G177" s="972"/>
      <c r="H177" s="972"/>
      <c r="I177" s="972"/>
      <c r="J177" s="972"/>
      <c r="K177" s="972"/>
      <c r="L177" s="972"/>
      <c r="M177" s="972"/>
      <c r="N177" s="973"/>
      <c r="O177" s="905"/>
      <c r="P177" s="905"/>
      <c r="Q177" s="905"/>
      <c r="R177" s="905"/>
      <c r="S177" s="905"/>
      <c r="T177" s="905"/>
      <c r="U177" s="905"/>
      <c r="V177" s="905"/>
      <c r="W177" s="905"/>
      <c r="X177" s="905"/>
      <c r="Y177" s="905"/>
      <c r="Z177" s="905"/>
      <c r="AA177" s="905"/>
      <c r="AB177" s="905"/>
      <c r="AC177" s="905"/>
      <c r="AD177" s="905"/>
      <c r="AE177" s="905"/>
      <c r="AF177" s="905"/>
      <c r="AG177" s="905"/>
      <c r="AH177" s="911"/>
      <c r="AI177" s="333"/>
      <c r="AJ177" s="970"/>
      <c r="AK177" s="969"/>
      <c r="AL177" s="969"/>
      <c r="AM177" s="968"/>
    </row>
    <row r="178" spans="1:39" ht="13.5" thickBot="1" x14ac:dyDescent="0.25">
      <c r="A178" s="224"/>
      <c r="B178" s="381">
        <v>35.1</v>
      </c>
      <c r="C178" s="974" t="s">
        <v>1147</v>
      </c>
      <c r="D178" s="975"/>
      <c r="E178" s="975"/>
      <c r="F178" s="975"/>
      <c r="G178" s="975"/>
      <c r="H178" s="975"/>
      <c r="I178" s="975"/>
      <c r="J178" s="975"/>
      <c r="K178" s="975"/>
      <c r="L178" s="975"/>
      <c r="M178" s="975"/>
      <c r="N178" s="975"/>
      <c r="O178" s="261"/>
      <c r="P178" s="261"/>
      <c r="Q178" s="261"/>
      <c r="R178" s="261"/>
      <c r="S178" s="261"/>
      <c r="T178" s="261"/>
      <c r="U178" s="261"/>
      <c r="V178" s="261"/>
      <c r="W178" s="261"/>
      <c r="X178" s="261"/>
      <c r="Y178" s="261"/>
      <c r="Z178" s="261"/>
      <c r="AA178" s="261"/>
      <c r="AB178" s="261"/>
      <c r="AC178" s="261"/>
      <c r="AD178" s="261"/>
      <c r="AE178" s="261"/>
      <c r="AF178" s="261"/>
      <c r="AG178" s="261"/>
      <c r="AH178" s="262"/>
      <c r="AI178" s="333"/>
      <c r="AJ178" s="358"/>
      <c r="AK178" s="350"/>
      <c r="AL178" s="403">
        <f>COUNT(O178:AH178)</f>
        <v>0</v>
      </c>
      <c r="AM178" s="359"/>
    </row>
    <row r="179" spans="1:39" x14ac:dyDescent="0.2">
      <c r="A179" s="224"/>
      <c r="B179" s="1105">
        <v>36</v>
      </c>
      <c r="C179" s="976" t="s">
        <v>812</v>
      </c>
      <c r="D179" s="977"/>
      <c r="E179" s="977"/>
      <c r="F179" s="977"/>
      <c r="G179" s="977"/>
      <c r="H179" s="977"/>
      <c r="I179" s="977"/>
      <c r="J179" s="977"/>
      <c r="K179" s="977"/>
      <c r="L179" s="977"/>
      <c r="M179" s="977"/>
      <c r="N179" s="978"/>
      <c r="O179" s="943"/>
      <c r="P179" s="943"/>
      <c r="Q179" s="943"/>
      <c r="R179" s="943"/>
      <c r="S179" s="943"/>
      <c r="T179" s="943"/>
      <c r="U179" s="943"/>
      <c r="V179" s="943"/>
      <c r="W179" s="943"/>
      <c r="X179" s="943"/>
      <c r="Y179" s="943"/>
      <c r="Z179" s="943"/>
      <c r="AA179" s="943"/>
      <c r="AB179" s="943"/>
      <c r="AC179" s="943"/>
      <c r="AD179" s="943"/>
      <c r="AE179" s="943"/>
      <c r="AF179" s="943"/>
      <c r="AG179" s="943"/>
      <c r="AH179" s="961"/>
      <c r="AI179" s="333"/>
      <c r="AJ179" s="966">
        <f>COUNTIFS(O176:AH176,"1",O179:AH179,"1")</f>
        <v>0</v>
      </c>
      <c r="AK179" s="964">
        <f>COUNTIFS(O176:AH176,"1",O179:AH179,"0")</f>
        <v>0</v>
      </c>
      <c r="AL179" s="904">
        <f>SUM(AJ179:AK179)</f>
        <v>0</v>
      </c>
      <c r="AM179" s="962" t="str">
        <f>IF(AL179=0," ",SUM(AJ179/AL179))</f>
        <v xml:space="preserve"> </v>
      </c>
    </row>
    <row r="180" spans="1:39" x14ac:dyDescent="0.2">
      <c r="A180" s="224"/>
      <c r="B180" s="1098"/>
      <c r="C180" s="947" t="s">
        <v>785</v>
      </c>
      <c r="D180" s="948"/>
      <c r="E180" s="948"/>
      <c r="F180" s="948"/>
      <c r="G180" s="948"/>
      <c r="H180" s="948"/>
      <c r="I180" s="948"/>
      <c r="J180" s="948"/>
      <c r="K180" s="948"/>
      <c r="L180" s="948"/>
      <c r="M180" s="948"/>
      <c r="N180" s="949"/>
      <c r="O180" s="905"/>
      <c r="P180" s="905"/>
      <c r="Q180" s="905"/>
      <c r="R180" s="905"/>
      <c r="S180" s="905"/>
      <c r="T180" s="905"/>
      <c r="U180" s="905"/>
      <c r="V180" s="905"/>
      <c r="W180" s="905"/>
      <c r="X180" s="905"/>
      <c r="Y180" s="905"/>
      <c r="Z180" s="905"/>
      <c r="AA180" s="905"/>
      <c r="AB180" s="905"/>
      <c r="AC180" s="905"/>
      <c r="AD180" s="905"/>
      <c r="AE180" s="905"/>
      <c r="AF180" s="905"/>
      <c r="AG180" s="905"/>
      <c r="AH180" s="911"/>
      <c r="AI180" s="333"/>
      <c r="AJ180" s="967"/>
      <c r="AK180" s="965"/>
      <c r="AL180" s="905"/>
      <c r="AM180" s="963"/>
    </row>
    <row r="181" spans="1:39" x14ac:dyDescent="0.2">
      <c r="A181" s="224"/>
      <c r="B181" s="351">
        <v>36.1</v>
      </c>
      <c r="C181" s="979" t="s">
        <v>1148</v>
      </c>
      <c r="D181" s="980"/>
      <c r="E181" s="980"/>
      <c r="F181" s="980"/>
      <c r="G181" s="980"/>
      <c r="H181" s="980"/>
      <c r="I181" s="980"/>
      <c r="J181" s="980"/>
      <c r="K181" s="980"/>
      <c r="L181" s="980"/>
      <c r="M181" s="980"/>
      <c r="N181" s="980"/>
      <c r="O181" s="366"/>
      <c r="P181" s="366"/>
      <c r="Q181" s="366"/>
      <c r="R181" s="366"/>
      <c r="S181" s="366"/>
      <c r="T181" s="366"/>
      <c r="U181" s="366"/>
      <c r="V181" s="366"/>
      <c r="W181" s="366"/>
      <c r="X181" s="366"/>
      <c r="Y181" s="366"/>
      <c r="Z181" s="366"/>
      <c r="AA181" s="366"/>
      <c r="AB181" s="366"/>
      <c r="AC181" s="366"/>
      <c r="AD181" s="366"/>
      <c r="AE181" s="366"/>
      <c r="AF181" s="366"/>
      <c r="AG181" s="366"/>
      <c r="AH181" s="257"/>
      <c r="AI181" s="333"/>
      <c r="AJ181" s="355"/>
      <c r="AK181" s="356"/>
      <c r="AL181" s="330">
        <f>COUNT(O181:AH181)</f>
        <v>0</v>
      </c>
      <c r="AM181" s="357"/>
    </row>
    <row r="182" spans="1:39" x14ac:dyDescent="0.2">
      <c r="A182" s="224"/>
      <c r="B182" s="921">
        <v>36.200000000000003</v>
      </c>
      <c r="C182" s="981" t="s">
        <v>1218</v>
      </c>
      <c r="D182" s="982"/>
      <c r="E182" s="982"/>
      <c r="F182" s="982"/>
      <c r="G182" s="982"/>
      <c r="H182" s="982"/>
      <c r="I182" s="982"/>
      <c r="J182" s="982"/>
      <c r="K182" s="982"/>
      <c r="L182" s="982"/>
      <c r="M182" s="982"/>
      <c r="N182" s="983"/>
      <c r="O182" s="908"/>
      <c r="P182" s="908"/>
      <c r="Q182" s="908"/>
      <c r="R182" s="908"/>
      <c r="S182" s="908"/>
      <c r="T182" s="908"/>
      <c r="U182" s="908"/>
      <c r="V182" s="908"/>
      <c r="W182" s="908"/>
      <c r="X182" s="908"/>
      <c r="Y182" s="908"/>
      <c r="Z182" s="908"/>
      <c r="AA182" s="908"/>
      <c r="AB182" s="908"/>
      <c r="AC182" s="908"/>
      <c r="AD182" s="908"/>
      <c r="AE182" s="908"/>
      <c r="AF182" s="908"/>
      <c r="AG182" s="908"/>
      <c r="AH182" s="906"/>
      <c r="AI182" s="333"/>
      <c r="AJ182" s="956">
        <f>COUNTIFS(O176:AH176,"1",O179:AH179,"1",O181:AH181,"1",O182:AH182,"1")</f>
        <v>0</v>
      </c>
      <c r="AK182" s="954">
        <f>COUNTIFS(O176:AH176,"1",O179:AH179,"1",O181:AH181,"1",O182:AH182,"0")</f>
        <v>0</v>
      </c>
      <c r="AL182" s="908">
        <f>SUM(AJ182:AK182)</f>
        <v>0</v>
      </c>
      <c r="AM182" s="952" t="str">
        <f>IF(AL182=0," ",SUM(AJ182/AL182))</f>
        <v xml:space="preserve"> </v>
      </c>
    </row>
    <row r="183" spans="1:39" ht="28.15" customHeight="1" thickBot="1" x14ac:dyDescent="0.25">
      <c r="A183" s="224"/>
      <c r="B183" s="922"/>
      <c r="C183" s="923" t="s">
        <v>1149</v>
      </c>
      <c r="D183" s="924"/>
      <c r="E183" s="924"/>
      <c r="F183" s="924"/>
      <c r="G183" s="924"/>
      <c r="H183" s="924"/>
      <c r="I183" s="924"/>
      <c r="J183" s="924"/>
      <c r="K183" s="924"/>
      <c r="L183" s="924"/>
      <c r="M183" s="924"/>
      <c r="N183" s="925"/>
      <c r="O183" s="909"/>
      <c r="P183" s="909"/>
      <c r="Q183" s="909"/>
      <c r="R183" s="909"/>
      <c r="S183" s="909"/>
      <c r="T183" s="909"/>
      <c r="U183" s="909"/>
      <c r="V183" s="909"/>
      <c r="W183" s="909"/>
      <c r="X183" s="909"/>
      <c r="Y183" s="909"/>
      <c r="Z183" s="909"/>
      <c r="AA183" s="909"/>
      <c r="AB183" s="909"/>
      <c r="AC183" s="909"/>
      <c r="AD183" s="909"/>
      <c r="AE183" s="909"/>
      <c r="AF183" s="909"/>
      <c r="AG183" s="909"/>
      <c r="AH183" s="907"/>
      <c r="AI183" s="333"/>
      <c r="AJ183" s="957"/>
      <c r="AK183" s="955"/>
      <c r="AL183" s="909"/>
      <c r="AM183" s="953"/>
    </row>
    <row r="184" spans="1:39" x14ac:dyDescent="0.2">
      <c r="A184" s="224"/>
      <c r="B184" s="1099">
        <v>37</v>
      </c>
      <c r="C184" s="950" t="s">
        <v>813</v>
      </c>
      <c r="D184" s="951"/>
      <c r="E184" s="951"/>
      <c r="F184" s="951"/>
      <c r="G184" s="951"/>
      <c r="H184" s="951"/>
      <c r="I184" s="951"/>
      <c r="J184" s="951"/>
      <c r="K184" s="951"/>
      <c r="L184" s="951"/>
      <c r="M184" s="951"/>
      <c r="N184" s="951"/>
      <c r="O184" s="945"/>
      <c r="P184" s="945"/>
      <c r="Q184" s="945"/>
      <c r="R184" s="945"/>
      <c r="S184" s="960"/>
      <c r="T184" s="945"/>
      <c r="U184" s="945"/>
      <c r="V184" s="945"/>
      <c r="W184" s="945"/>
      <c r="X184" s="945"/>
      <c r="Y184" s="945"/>
      <c r="Z184" s="945"/>
      <c r="AA184" s="945"/>
      <c r="AB184" s="945"/>
      <c r="AC184" s="945"/>
      <c r="AD184" s="945"/>
      <c r="AE184" s="945"/>
      <c r="AF184" s="945"/>
      <c r="AG184" s="945"/>
      <c r="AH184" s="958"/>
      <c r="AI184" s="333"/>
      <c r="AJ184" s="937">
        <f>COUNTIF(O184:AH184,"1")</f>
        <v>0</v>
      </c>
      <c r="AK184" s="935">
        <f>COUNTIF(O184:AH184,"0")</f>
        <v>0</v>
      </c>
      <c r="AL184" s="935">
        <f>SUM(AJ184:AK184)</f>
        <v>0</v>
      </c>
      <c r="AM184" s="933" t="str">
        <f>IF(AL184=0," ",SUM(AJ184/AL184))</f>
        <v xml:space="preserve"> </v>
      </c>
    </row>
    <row r="185" spans="1:39" ht="13.5" thickBot="1" x14ac:dyDescent="0.25">
      <c r="A185" s="224"/>
      <c r="B185" s="1076"/>
      <c r="C185" s="914" t="s">
        <v>786</v>
      </c>
      <c r="D185" s="915"/>
      <c r="E185" s="915"/>
      <c r="F185" s="915"/>
      <c r="G185" s="915"/>
      <c r="H185" s="915"/>
      <c r="I185" s="915"/>
      <c r="J185" s="915"/>
      <c r="K185" s="915"/>
      <c r="L185" s="915"/>
      <c r="M185" s="915"/>
      <c r="N185" s="915"/>
      <c r="O185" s="946"/>
      <c r="P185" s="946"/>
      <c r="Q185" s="946"/>
      <c r="R185" s="946"/>
      <c r="S185" s="946"/>
      <c r="T185" s="946"/>
      <c r="U185" s="946"/>
      <c r="V185" s="946"/>
      <c r="W185" s="946"/>
      <c r="X185" s="946"/>
      <c r="Y185" s="946"/>
      <c r="Z185" s="946"/>
      <c r="AA185" s="946"/>
      <c r="AB185" s="946"/>
      <c r="AC185" s="946"/>
      <c r="AD185" s="946"/>
      <c r="AE185" s="946"/>
      <c r="AF185" s="946"/>
      <c r="AG185" s="946"/>
      <c r="AH185" s="959"/>
      <c r="AI185" s="333"/>
      <c r="AJ185" s="938"/>
      <c r="AK185" s="936"/>
      <c r="AL185" s="936"/>
      <c r="AM185" s="934"/>
    </row>
    <row r="186" spans="1:39" s="234" customFormat="1" ht="13.5" thickBot="1" x14ac:dyDescent="0.25">
      <c r="A186" s="333"/>
      <c r="B186" s="1070" t="s">
        <v>259</v>
      </c>
      <c r="C186" s="1071"/>
      <c r="D186" s="1071"/>
      <c r="E186" s="1071"/>
      <c r="F186" s="1071"/>
      <c r="G186" s="1071"/>
      <c r="H186" s="1071"/>
      <c r="I186" s="1071"/>
      <c r="J186" s="1071"/>
      <c r="K186" s="1071"/>
      <c r="L186" s="1071"/>
      <c r="M186" s="1071"/>
      <c r="N186" s="1071"/>
      <c r="O186" s="353"/>
      <c r="P186" s="353"/>
      <c r="Q186" s="353"/>
      <c r="R186" s="353"/>
      <c r="S186" s="353"/>
      <c r="T186" s="353"/>
      <c r="U186" s="353"/>
      <c r="V186" s="353"/>
      <c r="W186" s="353"/>
      <c r="X186" s="353"/>
      <c r="Y186" s="353"/>
      <c r="Z186" s="353"/>
      <c r="AA186" s="353"/>
      <c r="AB186" s="353"/>
      <c r="AC186" s="353"/>
      <c r="AD186" s="353"/>
      <c r="AE186" s="353"/>
      <c r="AF186" s="353"/>
      <c r="AG186" s="353"/>
      <c r="AH186" s="354"/>
      <c r="AI186" s="333"/>
      <c r="AJ186" s="1015"/>
      <c r="AK186" s="1016"/>
      <c r="AL186" s="1016"/>
      <c r="AM186" s="1017"/>
    </row>
    <row r="187" spans="1:39" x14ac:dyDescent="0.2">
      <c r="A187" s="224"/>
      <c r="B187" s="1052">
        <v>38</v>
      </c>
      <c r="C187" s="1106" t="s">
        <v>788</v>
      </c>
      <c r="D187" s="1082"/>
      <c r="E187" s="1082"/>
      <c r="F187" s="1082"/>
      <c r="G187" s="1082"/>
      <c r="H187" s="1082"/>
      <c r="I187" s="1082"/>
      <c r="J187" s="1082"/>
      <c r="K187" s="1082"/>
      <c r="L187" s="1082"/>
      <c r="M187" s="1082"/>
      <c r="N187" s="1107"/>
      <c r="O187" s="942"/>
      <c r="P187" s="942"/>
      <c r="Q187" s="942"/>
      <c r="R187" s="942"/>
      <c r="S187" s="942"/>
      <c r="T187" s="942"/>
      <c r="U187" s="942"/>
      <c r="V187" s="942"/>
      <c r="W187" s="942"/>
      <c r="X187" s="942"/>
      <c r="Y187" s="942"/>
      <c r="Z187" s="942"/>
      <c r="AA187" s="942"/>
      <c r="AB187" s="942"/>
      <c r="AC187" s="942"/>
      <c r="AD187" s="942"/>
      <c r="AE187" s="942"/>
      <c r="AF187" s="942"/>
      <c r="AG187" s="942"/>
      <c r="AH187" s="944"/>
      <c r="AI187" s="333"/>
      <c r="AJ187" s="966">
        <f>COUNTIF(O187:AH187,"1")</f>
        <v>0</v>
      </c>
      <c r="AK187" s="964">
        <f>COUNTIF(O187:AH187,"0")</f>
        <v>0</v>
      </c>
      <c r="AL187" s="904">
        <f>SUM(AJ187:AK187)</f>
        <v>0</v>
      </c>
      <c r="AM187" s="962" t="str">
        <f>IF(AL187=0," ",SUM(AJ187/AL187))</f>
        <v xml:space="preserve"> </v>
      </c>
    </row>
    <row r="188" spans="1:39" x14ac:dyDescent="0.2">
      <c r="A188" s="224"/>
      <c r="B188" s="1094"/>
      <c r="C188" s="947" t="s">
        <v>789</v>
      </c>
      <c r="D188" s="948"/>
      <c r="E188" s="948"/>
      <c r="F188" s="948"/>
      <c r="G188" s="948"/>
      <c r="H188" s="948"/>
      <c r="I188" s="948"/>
      <c r="J188" s="948"/>
      <c r="K188" s="948"/>
      <c r="L188" s="948"/>
      <c r="M188" s="948"/>
      <c r="N188" s="949"/>
      <c r="O188" s="905"/>
      <c r="P188" s="905"/>
      <c r="Q188" s="905"/>
      <c r="R188" s="905"/>
      <c r="S188" s="905"/>
      <c r="T188" s="905"/>
      <c r="U188" s="905"/>
      <c r="V188" s="905"/>
      <c r="W188" s="905"/>
      <c r="X188" s="905"/>
      <c r="Y188" s="905"/>
      <c r="Z188" s="905"/>
      <c r="AA188" s="905"/>
      <c r="AB188" s="905"/>
      <c r="AC188" s="905"/>
      <c r="AD188" s="905"/>
      <c r="AE188" s="905"/>
      <c r="AF188" s="905"/>
      <c r="AG188" s="905"/>
      <c r="AH188" s="911"/>
      <c r="AI188" s="333"/>
      <c r="AJ188" s="967"/>
      <c r="AK188" s="965"/>
      <c r="AL188" s="905"/>
      <c r="AM188" s="963"/>
    </row>
    <row r="189" spans="1:39" x14ac:dyDescent="0.2">
      <c r="A189" s="224"/>
      <c r="B189" s="273">
        <v>38.1</v>
      </c>
      <c r="C189" s="861" t="s">
        <v>1150</v>
      </c>
      <c r="D189" s="1097"/>
      <c r="E189" s="1097"/>
      <c r="F189" s="1097"/>
      <c r="G189" s="1097"/>
      <c r="H189" s="1097"/>
      <c r="I189" s="1097"/>
      <c r="J189" s="1097"/>
      <c r="K189" s="1097"/>
      <c r="L189" s="1097"/>
      <c r="M189" s="1097"/>
      <c r="N189" s="1097"/>
      <c r="O189" s="564"/>
      <c r="P189" s="564"/>
      <c r="Q189" s="564"/>
      <c r="R189" s="564"/>
      <c r="S189" s="564"/>
      <c r="T189" s="564"/>
      <c r="U189" s="564"/>
      <c r="V189" s="564"/>
      <c r="W189" s="564"/>
      <c r="X189" s="564"/>
      <c r="Y189" s="564"/>
      <c r="Z189" s="564"/>
      <c r="AA189" s="564"/>
      <c r="AB189" s="564"/>
      <c r="AC189" s="564"/>
      <c r="AD189" s="564"/>
      <c r="AE189" s="564"/>
      <c r="AF189" s="564"/>
      <c r="AG189" s="564"/>
      <c r="AH189" s="565"/>
      <c r="AI189" s="333"/>
      <c r="AJ189" s="258">
        <f>COUNTIFS(O187:AH187,"1",O189:AH189,"1")</f>
        <v>0</v>
      </c>
      <c r="AK189" s="330">
        <f>COUNTIFS(O187:AH187,"1",O189:AH189,"0")</f>
        <v>0</v>
      </c>
      <c r="AL189" s="330">
        <f>SUM(AJ189:AK189)</f>
        <v>0</v>
      </c>
      <c r="AM189" s="260" t="str">
        <f>IF(AL189=0," ",SUM(AJ189/AL189))</f>
        <v xml:space="preserve"> </v>
      </c>
    </row>
    <row r="190" spans="1:39" x14ac:dyDescent="0.2">
      <c r="A190" s="224"/>
      <c r="B190" s="921">
        <v>38.200000000000003</v>
      </c>
      <c r="C190" s="902" t="s">
        <v>1151</v>
      </c>
      <c r="D190" s="1053"/>
      <c r="E190" s="1053"/>
      <c r="F190" s="1053"/>
      <c r="G190" s="1053"/>
      <c r="H190" s="1053"/>
      <c r="I190" s="1053"/>
      <c r="J190" s="1053"/>
      <c r="K190" s="1053"/>
      <c r="L190" s="1053"/>
      <c r="M190" s="1053"/>
      <c r="N190" s="1053"/>
      <c r="O190" s="268"/>
      <c r="P190" s="269"/>
      <c r="Q190" s="269"/>
      <c r="R190" s="269"/>
      <c r="S190" s="269"/>
      <c r="T190" s="269"/>
      <c r="U190" s="269"/>
      <c r="V190" s="269"/>
      <c r="W190" s="269"/>
      <c r="X190" s="269"/>
      <c r="Y190" s="269"/>
      <c r="Z190" s="269"/>
      <c r="AA190" s="269"/>
      <c r="AB190" s="269"/>
      <c r="AC190" s="269"/>
      <c r="AD190" s="269"/>
      <c r="AE190" s="269"/>
      <c r="AF190" s="269"/>
      <c r="AG190" s="269"/>
      <c r="AH190" s="270"/>
      <c r="AI190" s="333"/>
      <c r="AJ190" s="1012"/>
      <c r="AK190" s="1013"/>
      <c r="AL190" s="1013"/>
      <c r="AM190" s="1014"/>
    </row>
    <row r="191" spans="1:39" x14ac:dyDescent="0.2">
      <c r="A191" s="224"/>
      <c r="B191" s="1054"/>
      <c r="C191" s="1088" t="s">
        <v>247</v>
      </c>
      <c r="D191" s="1088"/>
      <c r="E191" s="1088"/>
      <c r="F191" s="1088"/>
      <c r="G191" s="1088"/>
      <c r="H191" s="1088"/>
      <c r="I191" s="1088"/>
      <c r="J191" s="1088"/>
      <c r="K191" s="1088"/>
      <c r="L191" s="1088"/>
      <c r="M191" s="1088"/>
      <c r="N191" s="1088"/>
      <c r="O191" s="256"/>
      <c r="P191" s="256"/>
      <c r="Q191" s="256"/>
      <c r="R191" s="256"/>
      <c r="S191" s="256"/>
      <c r="T191" s="256"/>
      <c r="U191" s="256"/>
      <c r="V191" s="256"/>
      <c r="W191" s="256"/>
      <c r="X191" s="256"/>
      <c r="Y191" s="256"/>
      <c r="Z191" s="256"/>
      <c r="AA191" s="256"/>
      <c r="AB191" s="256"/>
      <c r="AC191" s="256"/>
      <c r="AD191" s="256"/>
      <c r="AE191" s="256"/>
      <c r="AF191" s="256"/>
      <c r="AG191" s="256"/>
      <c r="AH191" s="257"/>
      <c r="AI191" s="333"/>
      <c r="AJ191" s="258">
        <f>COUNTIFS(O187:AH187,"1",O189:AH189,"1",O191:AH191,"1")</f>
        <v>0</v>
      </c>
      <c r="AK191" s="330">
        <f>COUNTIFS(O187:AH187,"1",O189:AH189,"1",O191:AH191,"0")</f>
        <v>0</v>
      </c>
      <c r="AL191" s="330">
        <f>SUM(AJ191:AK191)</f>
        <v>0</v>
      </c>
      <c r="AM191" s="260" t="str">
        <f>IF(AL191=0," ",SUM(AJ191/AL191))</f>
        <v xml:space="preserve"> </v>
      </c>
    </row>
    <row r="192" spans="1:39" ht="13.5" thickBot="1" x14ac:dyDescent="0.25">
      <c r="A192" s="224"/>
      <c r="B192" s="922"/>
      <c r="C192" s="1089" t="s">
        <v>248</v>
      </c>
      <c r="D192" s="1089"/>
      <c r="E192" s="1089"/>
      <c r="F192" s="1089"/>
      <c r="G192" s="1089"/>
      <c r="H192" s="1089"/>
      <c r="I192" s="1089"/>
      <c r="J192" s="1089"/>
      <c r="K192" s="1089"/>
      <c r="L192" s="1089"/>
      <c r="M192" s="1089"/>
      <c r="N192" s="1089"/>
      <c r="O192" s="261"/>
      <c r="P192" s="261"/>
      <c r="Q192" s="261"/>
      <c r="R192" s="261"/>
      <c r="S192" s="261"/>
      <c r="T192" s="261"/>
      <c r="U192" s="261"/>
      <c r="V192" s="261"/>
      <c r="W192" s="261"/>
      <c r="X192" s="261"/>
      <c r="Y192" s="261"/>
      <c r="Z192" s="261"/>
      <c r="AA192" s="261"/>
      <c r="AB192" s="261"/>
      <c r="AC192" s="261"/>
      <c r="AD192" s="261"/>
      <c r="AE192" s="261"/>
      <c r="AF192" s="261"/>
      <c r="AG192" s="261"/>
      <c r="AH192" s="262"/>
      <c r="AI192" s="333"/>
      <c r="AJ192" s="326">
        <f>COUNTIFS(O187:AH187,"1",O189:AH189,"1",O192:AH192,"1")</f>
        <v>0</v>
      </c>
      <c r="AK192" s="261">
        <f>COUNTIFS(O187:AH187,"1",O189:AH189,"1",O192:AH192,"0")</f>
        <v>0</v>
      </c>
      <c r="AL192" s="261">
        <f>SUM(AJ192:AK192)</f>
        <v>0</v>
      </c>
      <c r="AM192" s="371" t="str">
        <f>IF(AL192=0," ",SUM(AJ192/AL192))</f>
        <v xml:space="preserve"> </v>
      </c>
    </row>
    <row r="193" spans="1:39" ht="41.45" customHeight="1" x14ac:dyDescent="0.2">
      <c r="A193" s="224"/>
      <c r="B193" s="382">
        <v>39</v>
      </c>
      <c r="C193" s="710" t="s">
        <v>1205</v>
      </c>
      <c r="D193" s="1111"/>
      <c r="E193" s="1111"/>
      <c r="F193" s="1111"/>
      <c r="G193" s="1111"/>
      <c r="H193" s="1111"/>
      <c r="I193" s="1111"/>
      <c r="J193" s="1111"/>
      <c r="K193" s="1111"/>
      <c r="L193" s="1111"/>
      <c r="M193" s="1111"/>
      <c r="N193" s="1111"/>
      <c r="O193" s="563"/>
      <c r="P193" s="563"/>
      <c r="Q193" s="563"/>
      <c r="R193" s="563"/>
      <c r="S193" s="345"/>
      <c r="T193" s="345"/>
      <c r="U193" s="563"/>
      <c r="V193" s="563"/>
      <c r="W193" s="563"/>
      <c r="X193" s="563"/>
      <c r="Y193" s="563"/>
      <c r="Z193" s="563"/>
      <c r="AA193" s="563"/>
      <c r="AB193" s="563"/>
      <c r="AC193" s="563"/>
      <c r="AD193" s="563"/>
      <c r="AE193" s="563"/>
      <c r="AF193" s="563"/>
      <c r="AG193" s="563"/>
      <c r="AH193" s="566"/>
      <c r="AI193" s="333"/>
      <c r="AJ193" s="385">
        <f>COUNTIF(O193:AH193,"1")</f>
        <v>0</v>
      </c>
      <c r="AK193" s="386">
        <f>COUNTIF(O193:AH193,"0")</f>
        <v>0</v>
      </c>
      <c r="AL193" s="386">
        <f>SUM(AJ193:AK193)</f>
        <v>0</v>
      </c>
      <c r="AM193" s="387" t="str">
        <f>IF(AL193=0," ",SUM(AJ193/AL193))</f>
        <v xml:space="preserve"> </v>
      </c>
    </row>
    <row r="194" spans="1:39" x14ac:dyDescent="0.2">
      <c r="A194" s="224"/>
      <c r="B194" s="1074">
        <v>39.1</v>
      </c>
      <c r="C194" s="756" t="s">
        <v>1152</v>
      </c>
      <c r="D194" s="1090"/>
      <c r="E194" s="1090"/>
      <c r="F194" s="1090"/>
      <c r="G194" s="1090"/>
      <c r="H194" s="1090"/>
      <c r="I194" s="1090"/>
      <c r="J194" s="1090"/>
      <c r="K194" s="1090"/>
      <c r="L194" s="1090"/>
      <c r="M194" s="1090"/>
      <c r="N194" s="1091"/>
      <c r="O194" s="268"/>
      <c r="P194" s="269"/>
      <c r="Q194" s="269"/>
      <c r="R194" s="269"/>
      <c r="S194" s="269"/>
      <c r="T194" s="269"/>
      <c r="U194" s="269"/>
      <c r="V194" s="269"/>
      <c r="W194" s="269"/>
      <c r="X194" s="269"/>
      <c r="Y194" s="269"/>
      <c r="Z194" s="269"/>
      <c r="AA194" s="269"/>
      <c r="AB194" s="269"/>
      <c r="AC194" s="269"/>
      <c r="AD194" s="269"/>
      <c r="AE194" s="269"/>
      <c r="AF194" s="269"/>
      <c r="AG194" s="269"/>
      <c r="AH194" s="270"/>
      <c r="AI194" s="333"/>
      <c r="AJ194" s="1012"/>
      <c r="AK194" s="1013"/>
      <c r="AL194" s="1013"/>
      <c r="AM194" s="1014"/>
    </row>
    <row r="195" spans="1:39" x14ac:dyDescent="0.2">
      <c r="A195" s="224"/>
      <c r="B195" s="1075"/>
      <c r="C195" s="1083" t="s">
        <v>249</v>
      </c>
      <c r="D195" s="1083"/>
      <c r="E195" s="1083"/>
      <c r="F195" s="1083"/>
      <c r="G195" s="1083"/>
      <c r="H195" s="1083"/>
      <c r="I195" s="1083"/>
      <c r="J195" s="1083"/>
      <c r="K195" s="1083"/>
      <c r="L195" s="1083"/>
      <c r="M195" s="1083"/>
      <c r="N195" s="1083"/>
      <c r="O195" s="266"/>
      <c r="P195" s="266"/>
      <c r="Q195" s="266"/>
      <c r="R195" s="266"/>
      <c r="S195" s="266"/>
      <c r="T195" s="266"/>
      <c r="U195" s="266"/>
      <c r="V195" s="266"/>
      <c r="W195" s="266"/>
      <c r="X195" s="266"/>
      <c r="Y195" s="266"/>
      <c r="Z195" s="266"/>
      <c r="AA195" s="266"/>
      <c r="AB195" s="266"/>
      <c r="AC195" s="266"/>
      <c r="AD195" s="266"/>
      <c r="AE195" s="266"/>
      <c r="AF195" s="266"/>
      <c r="AG195" s="266"/>
      <c r="AH195" s="267"/>
      <c r="AI195" s="333"/>
      <c r="AJ195" s="390">
        <f>COUNTIFS(O193:AH193,"1",O195:AH195,"1")</f>
        <v>0</v>
      </c>
      <c r="AK195" s="391">
        <f>COUNTIFS(O193:AH193,"1",O195:AH195,"0")</f>
        <v>0</v>
      </c>
      <c r="AL195" s="391">
        <f t="shared" ref="AL195:AL201" si="110">SUM(AJ195:AK195)</f>
        <v>0</v>
      </c>
      <c r="AM195" s="392" t="str">
        <f t="shared" ref="AM195:AM201" si="111">IF(AL195=0," ",SUM(AJ195/AL195))</f>
        <v xml:space="preserve"> </v>
      </c>
    </row>
    <row r="196" spans="1:39" x14ac:dyDescent="0.2">
      <c r="A196" s="224"/>
      <c r="B196" s="1075"/>
      <c r="C196" s="1083" t="s">
        <v>493</v>
      </c>
      <c r="D196" s="1083"/>
      <c r="E196" s="1083"/>
      <c r="F196" s="1083"/>
      <c r="G196" s="1083"/>
      <c r="H196" s="1083"/>
      <c r="I196" s="1083"/>
      <c r="J196" s="1083"/>
      <c r="K196" s="1083"/>
      <c r="L196" s="1083"/>
      <c r="M196" s="1083"/>
      <c r="N196" s="1083"/>
      <c r="O196" s="256"/>
      <c r="P196" s="256"/>
      <c r="Q196" s="256"/>
      <c r="R196" s="256"/>
      <c r="S196" s="256"/>
      <c r="T196" s="256"/>
      <c r="U196" s="256"/>
      <c r="V196" s="256"/>
      <c r="W196" s="256"/>
      <c r="X196" s="256"/>
      <c r="Y196" s="256"/>
      <c r="Z196" s="256"/>
      <c r="AA196" s="256"/>
      <c r="AB196" s="256"/>
      <c r="AC196" s="256"/>
      <c r="AD196" s="256"/>
      <c r="AE196" s="256"/>
      <c r="AF196" s="256"/>
      <c r="AG196" s="256"/>
      <c r="AH196" s="257"/>
      <c r="AI196" s="333"/>
      <c r="AJ196" s="390">
        <f>COUNTIFS(O193:AH193,"1",O196:AH196,"1")</f>
        <v>0</v>
      </c>
      <c r="AK196" s="391">
        <f>COUNTIFS(O193:AH193,"1",O196:AH196,"0")</f>
        <v>0</v>
      </c>
      <c r="AL196" s="391">
        <f t="shared" si="110"/>
        <v>0</v>
      </c>
      <c r="AM196" s="392" t="str">
        <f t="shared" si="111"/>
        <v xml:space="preserve"> </v>
      </c>
    </row>
    <row r="197" spans="1:39" x14ac:dyDescent="0.2">
      <c r="A197" s="224"/>
      <c r="B197" s="1075"/>
      <c r="C197" s="1083" t="s">
        <v>250</v>
      </c>
      <c r="D197" s="1083"/>
      <c r="E197" s="1083"/>
      <c r="F197" s="1083"/>
      <c r="G197" s="1083"/>
      <c r="H197" s="1083"/>
      <c r="I197" s="1083"/>
      <c r="J197" s="1083"/>
      <c r="K197" s="1083"/>
      <c r="L197" s="1083"/>
      <c r="M197" s="1083"/>
      <c r="N197" s="1083"/>
      <c r="O197" s="256"/>
      <c r="P197" s="256"/>
      <c r="Q197" s="256"/>
      <c r="R197" s="256"/>
      <c r="S197" s="256"/>
      <c r="T197" s="256"/>
      <c r="U197" s="256"/>
      <c r="V197" s="256"/>
      <c r="W197" s="256"/>
      <c r="X197" s="256"/>
      <c r="Y197" s="256"/>
      <c r="Z197" s="256"/>
      <c r="AA197" s="256"/>
      <c r="AB197" s="256"/>
      <c r="AC197" s="256"/>
      <c r="AD197" s="256"/>
      <c r="AE197" s="256"/>
      <c r="AF197" s="256"/>
      <c r="AG197" s="256"/>
      <c r="AH197" s="257"/>
      <c r="AI197" s="333"/>
      <c r="AJ197" s="390">
        <f>COUNTIFS(O193:AH193,"1",O197:AH197,"1")</f>
        <v>0</v>
      </c>
      <c r="AK197" s="391">
        <f>COUNTIFS(O193:AH193,"1",O197:AH197,"0")</f>
        <v>0</v>
      </c>
      <c r="AL197" s="391">
        <f t="shared" si="110"/>
        <v>0</v>
      </c>
      <c r="AM197" s="392" t="str">
        <f t="shared" si="111"/>
        <v xml:space="preserve"> </v>
      </c>
    </row>
    <row r="198" spans="1:39" x14ac:dyDescent="0.2">
      <c r="A198" s="224"/>
      <c r="B198" s="1075"/>
      <c r="C198" s="1083" t="s">
        <v>251</v>
      </c>
      <c r="D198" s="1083"/>
      <c r="E198" s="1083"/>
      <c r="F198" s="1083"/>
      <c r="G198" s="1083"/>
      <c r="H198" s="1083"/>
      <c r="I198" s="1083"/>
      <c r="J198" s="1083"/>
      <c r="K198" s="1083"/>
      <c r="L198" s="1083"/>
      <c r="M198" s="1083"/>
      <c r="N198" s="1083"/>
      <c r="O198" s="256"/>
      <c r="P198" s="256"/>
      <c r="Q198" s="256"/>
      <c r="R198" s="256"/>
      <c r="S198" s="256"/>
      <c r="T198" s="256"/>
      <c r="U198" s="256"/>
      <c r="V198" s="256"/>
      <c r="W198" s="256"/>
      <c r="X198" s="256"/>
      <c r="Y198" s="256"/>
      <c r="Z198" s="256"/>
      <c r="AA198" s="256"/>
      <c r="AB198" s="256"/>
      <c r="AC198" s="256"/>
      <c r="AD198" s="256"/>
      <c r="AE198" s="256"/>
      <c r="AF198" s="256"/>
      <c r="AG198" s="256"/>
      <c r="AH198" s="257"/>
      <c r="AI198" s="333"/>
      <c r="AJ198" s="390">
        <f>COUNTIFS(O193:AH193,"1",O198:AH198,"1")</f>
        <v>0</v>
      </c>
      <c r="AK198" s="391">
        <f>COUNTIFS(O193:AH193,"1",O198:AH198,"0")</f>
        <v>0</v>
      </c>
      <c r="AL198" s="391">
        <f t="shared" si="110"/>
        <v>0</v>
      </c>
      <c r="AM198" s="392" t="str">
        <f t="shared" si="111"/>
        <v xml:space="preserve"> </v>
      </c>
    </row>
    <row r="199" spans="1:39" x14ac:dyDescent="0.2">
      <c r="A199" s="224"/>
      <c r="B199" s="1075"/>
      <c r="C199" s="1083" t="s">
        <v>494</v>
      </c>
      <c r="D199" s="1083"/>
      <c r="E199" s="1083"/>
      <c r="F199" s="1083"/>
      <c r="G199" s="1083"/>
      <c r="H199" s="1083"/>
      <c r="I199" s="1083"/>
      <c r="J199" s="1083"/>
      <c r="K199" s="1083"/>
      <c r="L199" s="1083"/>
      <c r="M199" s="1083"/>
      <c r="N199" s="1083"/>
      <c r="O199" s="256"/>
      <c r="P199" s="256"/>
      <c r="Q199" s="256"/>
      <c r="R199" s="256"/>
      <c r="S199" s="256"/>
      <c r="T199" s="256"/>
      <c r="U199" s="256"/>
      <c r="V199" s="256"/>
      <c r="W199" s="256"/>
      <c r="X199" s="256"/>
      <c r="Y199" s="256"/>
      <c r="Z199" s="256"/>
      <c r="AA199" s="256"/>
      <c r="AB199" s="256"/>
      <c r="AC199" s="256"/>
      <c r="AD199" s="256"/>
      <c r="AE199" s="256"/>
      <c r="AF199" s="256"/>
      <c r="AG199" s="256"/>
      <c r="AH199" s="257"/>
      <c r="AI199" s="333"/>
      <c r="AJ199" s="390">
        <f>COUNTIFS(O193:AH193,"1",O199:AH199,"1")</f>
        <v>0</v>
      </c>
      <c r="AK199" s="391">
        <f>COUNTIFS(O193:AH193,"1",O199:AH199,"0")</f>
        <v>0</v>
      </c>
      <c r="AL199" s="391">
        <f t="shared" si="110"/>
        <v>0</v>
      </c>
      <c r="AM199" s="392" t="str">
        <f t="shared" si="111"/>
        <v xml:space="preserve"> </v>
      </c>
    </row>
    <row r="200" spans="1:39" x14ac:dyDescent="0.2">
      <c r="A200" s="224"/>
      <c r="B200" s="1075"/>
      <c r="C200" s="1083" t="s">
        <v>252</v>
      </c>
      <c r="D200" s="1083"/>
      <c r="E200" s="1083"/>
      <c r="F200" s="1083"/>
      <c r="G200" s="1083"/>
      <c r="H200" s="1083"/>
      <c r="I200" s="1083"/>
      <c r="J200" s="1083"/>
      <c r="K200" s="1083"/>
      <c r="L200" s="1083"/>
      <c r="M200" s="1083"/>
      <c r="N200" s="1083"/>
      <c r="O200" s="256"/>
      <c r="P200" s="256"/>
      <c r="Q200" s="256"/>
      <c r="R200" s="256"/>
      <c r="S200" s="256"/>
      <c r="T200" s="256"/>
      <c r="U200" s="256"/>
      <c r="V200" s="256"/>
      <c r="W200" s="256"/>
      <c r="X200" s="256"/>
      <c r="Y200" s="256"/>
      <c r="Z200" s="256"/>
      <c r="AA200" s="256"/>
      <c r="AB200" s="256"/>
      <c r="AC200" s="256"/>
      <c r="AD200" s="256"/>
      <c r="AE200" s="256"/>
      <c r="AF200" s="256"/>
      <c r="AG200" s="256"/>
      <c r="AH200" s="257"/>
      <c r="AI200" s="333"/>
      <c r="AJ200" s="390">
        <f>COUNTIFS(O193:AH193,"1",O200:AH200,"1")</f>
        <v>0</v>
      </c>
      <c r="AK200" s="391">
        <f>COUNTIFS(O193:AH193,"1",O200:AH200,"0")</f>
        <v>0</v>
      </c>
      <c r="AL200" s="391">
        <f t="shared" si="110"/>
        <v>0</v>
      </c>
      <c r="AM200" s="392" t="str">
        <f t="shared" si="111"/>
        <v xml:space="preserve"> </v>
      </c>
    </row>
    <row r="201" spans="1:39" x14ac:dyDescent="0.2">
      <c r="A201" s="224"/>
      <c r="B201" s="1077"/>
      <c r="C201" s="1083" t="s">
        <v>197</v>
      </c>
      <c r="D201" s="1083"/>
      <c r="E201" s="1083"/>
      <c r="F201" s="1083"/>
      <c r="G201" s="1083"/>
      <c r="H201" s="1083"/>
      <c r="I201" s="1083"/>
      <c r="J201" s="1083"/>
      <c r="K201" s="1083"/>
      <c r="L201" s="1083"/>
      <c r="M201" s="1083"/>
      <c r="N201" s="1083"/>
      <c r="O201" s="256"/>
      <c r="P201" s="256"/>
      <c r="Q201" s="256"/>
      <c r="R201" s="256"/>
      <c r="S201" s="256"/>
      <c r="T201" s="256"/>
      <c r="U201" s="256"/>
      <c r="V201" s="256"/>
      <c r="W201" s="256"/>
      <c r="X201" s="256"/>
      <c r="Y201" s="256"/>
      <c r="Z201" s="256"/>
      <c r="AA201" s="256"/>
      <c r="AB201" s="256"/>
      <c r="AC201" s="256"/>
      <c r="AD201" s="256"/>
      <c r="AE201" s="256"/>
      <c r="AF201" s="256"/>
      <c r="AG201" s="256"/>
      <c r="AH201" s="257"/>
      <c r="AI201" s="333"/>
      <c r="AJ201" s="390">
        <f>COUNTIFS(O193:AH193,"1",O201:AH201,"1")</f>
        <v>0</v>
      </c>
      <c r="AK201" s="391">
        <f>COUNTIFS(O193:AH193,"1",O201:AH201,"0")</f>
        <v>0</v>
      </c>
      <c r="AL201" s="391">
        <f t="shared" si="110"/>
        <v>0</v>
      </c>
      <c r="AM201" s="392" t="str">
        <f t="shared" si="111"/>
        <v xml:space="preserve"> </v>
      </c>
    </row>
    <row r="202" spans="1:39" ht="13.5" thickBot="1" x14ac:dyDescent="0.25">
      <c r="A202" s="224"/>
      <c r="B202" s="381">
        <v>39.200000000000003</v>
      </c>
      <c r="C202" s="1080" t="s">
        <v>1153</v>
      </c>
      <c r="D202" s="1081"/>
      <c r="E202" s="1081"/>
      <c r="F202" s="1081"/>
      <c r="G202" s="1081"/>
      <c r="H202" s="1081"/>
      <c r="I202" s="1081"/>
      <c r="J202" s="1081"/>
      <c r="K202" s="1081"/>
      <c r="L202" s="1081"/>
      <c r="M202" s="1081"/>
      <c r="N202" s="1081"/>
      <c r="O202" s="261"/>
      <c r="P202" s="261"/>
      <c r="Q202" s="261"/>
      <c r="R202" s="261"/>
      <c r="S202" s="261"/>
      <c r="T202" s="261"/>
      <c r="U202" s="261"/>
      <c r="V202" s="261"/>
      <c r="W202" s="261"/>
      <c r="X202" s="261"/>
      <c r="Y202" s="261"/>
      <c r="Z202" s="261"/>
      <c r="AA202" s="261"/>
      <c r="AB202" s="261"/>
      <c r="AC202" s="261"/>
      <c r="AD202" s="261"/>
      <c r="AE202" s="261"/>
      <c r="AF202" s="261"/>
      <c r="AG202" s="261"/>
      <c r="AH202" s="262"/>
      <c r="AI202" s="333"/>
      <c r="AJ202" s="319"/>
      <c r="AK202" s="320"/>
      <c r="AL202" s="394">
        <f>COUNT(O202:AH202)</f>
        <v>0</v>
      </c>
      <c r="AM202" s="325"/>
    </row>
    <row r="203" spans="1:39" s="234" customFormat="1" ht="13.5" thickBot="1" x14ac:dyDescent="0.25">
      <c r="A203" s="333"/>
      <c r="B203" s="338"/>
      <c r="C203" s="1082"/>
      <c r="D203" s="1082"/>
      <c r="E203" s="1082"/>
      <c r="F203" s="1082"/>
      <c r="G203" s="1082"/>
      <c r="H203" s="1082"/>
      <c r="I203" s="1082"/>
      <c r="J203" s="1082"/>
      <c r="K203" s="1082"/>
      <c r="L203" s="1082"/>
      <c r="M203" s="1082"/>
      <c r="N203" s="1082"/>
      <c r="O203" s="335"/>
      <c r="P203" s="335"/>
      <c r="Q203" s="335"/>
      <c r="R203" s="335"/>
      <c r="S203" s="335"/>
      <c r="T203" s="335"/>
      <c r="U203" s="335"/>
      <c r="V203" s="335"/>
      <c r="W203" s="335"/>
      <c r="X203" s="335"/>
      <c r="Y203" s="335"/>
      <c r="Z203" s="335"/>
      <c r="AA203" s="335"/>
      <c r="AB203" s="335"/>
      <c r="AC203" s="335"/>
      <c r="AD203" s="335"/>
      <c r="AE203" s="335"/>
      <c r="AF203" s="335"/>
      <c r="AG203" s="335"/>
      <c r="AH203" s="335"/>
      <c r="AI203" s="333"/>
      <c r="AJ203" s="335"/>
      <c r="AK203" s="335"/>
      <c r="AL203" s="335"/>
      <c r="AM203" s="335"/>
    </row>
    <row r="204" spans="1:39" ht="13.5" thickBot="1" x14ac:dyDescent="0.25">
      <c r="A204" s="224"/>
      <c r="B204" s="1084" t="s">
        <v>253</v>
      </c>
      <c r="C204" s="1085"/>
      <c r="D204" s="1085"/>
      <c r="E204" s="1085"/>
      <c r="F204" s="1085"/>
      <c r="G204" s="1085"/>
      <c r="H204" s="1085"/>
      <c r="I204" s="1085"/>
      <c r="J204" s="1085"/>
      <c r="K204" s="1085"/>
      <c r="L204" s="1085"/>
      <c r="M204" s="1085"/>
      <c r="N204" s="1085"/>
      <c r="O204" s="283"/>
      <c r="P204" s="283"/>
      <c r="Q204" s="283"/>
      <c r="R204" s="283"/>
      <c r="S204" s="283"/>
      <c r="T204" s="283"/>
      <c r="U204" s="283"/>
      <c r="V204" s="283"/>
      <c r="W204" s="283"/>
      <c r="X204" s="283"/>
      <c r="Y204" s="283"/>
      <c r="Z204" s="283"/>
      <c r="AA204" s="283"/>
      <c r="AB204" s="283"/>
      <c r="AC204" s="283"/>
      <c r="AD204" s="283"/>
      <c r="AE204" s="283"/>
      <c r="AF204" s="283"/>
      <c r="AG204" s="283"/>
      <c r="AH204" s="284"/>
      <c r="AI204" s="333"/>
      <c r="AJ204" s="1009"/>
      <c r="AK204" s="1010"/>
      <c r="AL204" s="1010"/>
      <c r="AM204" s="1011"/>
    </row>
    <row r="205" spans="1:39" ht="12.75" customHeight="1" thickBot="1" x14ac:dyDescent="0.25">
      <c r="A205" s="224"/>
      <c r="B205" s="1086" t="s">
        <v>18</v>
      </c>
      <c r="C205" s="1087"/>
      <c r="D205" s="1087"/>
      <c r="E205" s="1087"/>
      <c r="F205" s="1087"/>
      <c r="G205" s="1087"/>
      <c r="H205" s="1087"/>
      <c r="I205" s="1087"/>
      <c r="J205" s="1087"/>
      <c r="K205" s="1087"/>
      <c r="L205" s="1087"/>
      <c r="M205" s="1087"/>
      <c r="N205" s="1087"/>
      <c r="O205" s="248"/>
      <c r="P205" s="248"/>
      <c r="Q205" s="248"/>
      <c r="R205" s="248"/>
      <c r="S205" s="248"/>
      <c r="T205" s="248"/>
      <c r="U205" s="248"/>
      <c r="V205" s="248"/>
      <c r="W205" s="248"/>
      <c r="X205" s="248"/>
      <c r="Y205" s="248"/>
      <c r="Z205" s="248"/>
      <c r="AA205" s="248"/>
      <c r="AB205" s="248"/>
      <c r="AC205" s="248"/>
      <c r="AD205" s="248"/>
      <c r="AE205" s="248"/>
      <c r="AF205" s="248"/>
      <c r="AG205" s="248"/>
      <c r="AH205" s="249"/>
      <c r="AI205" s="333"/>
      <c r="AJ205" s="1018"/>
      <c r="AK205" s="1019"/>
      <c r="AL205" s="1019"/>
      <c r="AM205" s="1020"/>
    </row>
    <row r="206" spans="1:39" ht="16.149999999999999" customHeight="1" x14ac:dyDescent="0.2">
      <c r="A206" s="224"/>
      <c r="B206" s="1005">
        <v>40</v>
      </c>
      <c r="C206" s="976" t="s">
        <v>1154</v>
      </c>
      <c r="D206" s="977"/>
      <c r="E206" s="977"/>
      <c r="F206" s="977"/>
      <c r="G206" s="977"/>
      <c r="H206" s="977"/>
      <c r="I206" s="977"/>
      <c r="J206" s="977"/>
      <c r="K206" s="977"/>
      <c r="L206" s="977"/>
      <c r="M206" s="977"/>
      <c r="N206" s="978"/>
      <c r="O206" s="912"/>
      <c r="P206" s="904"/>
      <c r="Q206" s="904"/>
      <c r="R206" s="904"/>
      <c r="S206" s="904"/>
      <c r="T206" s="904"/>
      <c r="U206" s="904"/>
      <c r="V206" s="904"/>
      <c r="W206" s="904"/>
      <c r="X206" s="904"/>
      <c r="Y206" s="904"/>
      <c r="Z206" s="904"/>
      <c r="AA206" s="904"/>
      <c r="AB206" s="904"/>
      <c r="AC206" s="904"/>
      <c r="AD206" s="904"/>
      <c r="AE206" s="904"/>
      <c r="AF206" s="904"/>
      <c r="AG206" s="904"/>
      <c r="AH206" s="910"/>
      <c r="AI206" s="333"/>
      <c r="AJ206" s="286">
        <f>COUNTIF(O206:AH206,"1")</f>
        <v>0</v>
      </c>
      <c r="AK206" s="287">
        <f>COUNTIF(O206:AH206,"0")</f>
        <v>0</v>
      </c>
      <c r="AL206" s="271">
        <f t="shared" ref="AL206:AL208" si="112">SUM(AJ206:AK206)</f>
        <v>0</v>
      </c>
      <c r="AM206" s="288" t="str">
        <f t="shared" ref="AM206:AM208" si="113">IF(AL206=0," ",SUM(AJ206/AL206))</f>
        <v xml:space="preserve"> </v>
      </c>
    </row>
    <row r="207" spans="1:39" ht="15.6" customHeight="1" x14ac:dyDescent="0.2">
      <c r="A207" s="224"/>
      <c r="B207" s="1094"/>
      <c r="C207" s="947" t="s">
        <v>930</v>
      </c>
      <c r="D207" s="948"/>
      <c r="E207" s="948"/>
      <c r="F207" s="948"/>
      <c r="G207" s="948"/>
      <c r="H207" s="948"/>
      <c r="I207" s="948"/>
      <c r="J207" s="948"/>
      <c r="K207" s="948"/>
      <c r="L207" s="948"/>
      <c r="M207" s="948"/>
      <c r="N207" s="949"/>
      <c r="O207" s="913"/>
      <c r="P207" s="905"/>
      <c r="Q207" s="905"/>
      <c r="R207" s="905"/>
      <c r="S207" s="905"/>
      <c r="T207" s="905"/>
      <c r="U207" s="905"/>
      <c r="V207" s="905"/>
      <c r="W207" s="905"/>
      <c r="X207" s="905"/>
      <c r="Y207" s="905"/>
      <c r="Z207" s="905"/>
      <c r="AA207" s="905"/>
      <c r="AB207" s="905"/>
      <c r="AC207" s="905"/>
      <c r="AD207" s="905"/>
      <c r="AE207" s="905"/>
      <c r="AF207" s="905"/>
      <c r="AG207" s="905"/>
      <c r="AH207" s="911"/>
      <c r="AI207" s="333"/>
      <c r="AJ207" s="407"/>
      <c r="AK207" s="406"/>
      <c r="AL207" s="405"/>
      <c r="AM207" s="404"/>
    </row>
    <row r="208" spans="1:39" ht="28.9" customHeight="1" x14ac:dyDescent="0.2">
      <c r="A208" s="224"/>
      <c r="B208" s="416">
        <v>40.1</v>
      </c>
      <c r="C208" s="861" t="s">
        <v>1161</v>
      </c>
      <c r="D208" s="1097"/>
      <c r="E208" s="1097"/>
      <c r="F208" s="1097"/>
      <c r="G208" s="1097"/>
      <c r="H208" s="1097"/>
      <c r="I208" s="1097"/>
      <c r="J208" s="1097"/>
      <c r="K208" s="1097"/>
      <c r="L208" s="1097"/>
      <c r="M208" s="1097"/>
      <c r="N208" s="1097"/>
      <c r="O208" s="412"/>
      <c r="P208" s="412"/>
      <c r="Q208" s="412"/>
      <c r="R208" s="412"/>
      <c r="S208" s="412"/>
      <c r="T208" s="412"/>
      <c r="U208" s="412"/>
      <c r="V208" s="412"/>
      <c r="W208" s="412"/>
      <c r="X208" s="412"/>
      <c r="Y208" s="412"/>
      <c r="Z208" s="412"/>
      <c r="AA208" s="412"/>
      <c r="AB208" s="412"/>
      <c r="AC208" s="412"/>
      <c r="AD208" s="412"/>
      <c r="AE208" s="412"/>
      <c r="AF208" s="412"/>
      <c r="AG208" s="412"/>
      <c r="AH208" s="413"/>
      <c r="AI208" s="333"/>
      <c r="AJ208" s="258">
        <f>COUNTIFS(O206:AH206,"1",O208:AH208,"1")</f>
        <v>0</v>
      </c>
      <c r="AK208" s="259">
        <f>COUNTIFS(O206:AH206,"1",O208:AH208,"0")</f>
        <v>0</v>
      </c>
      <c r="AL208" s="259">
        <f t="shared" si="112"/>
        <v>0</v>
      </c>
      <c r="AM208" s="260" t="str">
        <f t="shared" si="113"/>
        <v xml:space="preserve"> </v>
      </c>
    </row>
    <row r="209" spans="1:39" ht="13.5" thickBot="1" x14ac:dyDescent="0.25">
      <c r="A209" s="224"/>
      <c r="B209" s="224"/>
      <c r="C209" s="224"/>
      <c r="D209" s="224"/>
      <c r="E209" s="224"/>
      <c r="F209" s="224"/>
      <c r="G209" s="224"/>
      <c r="H209" s="224"/>
      <c r="I209" s="224"/>
      <c r="J209" s="224"/>
      <c r="K209" s="224"/>
      <c r="L209" s="224"/>
      <c r="M209" s="224"/>
      <c r="N209" s="224"/>
      <c r="O209" s="336"/>
      <c r="P209" s="336"/>
      <c r="Q209" s="336"/>
      <c r="R209" s="336"/>
      <c r="S209" s="336"/>
      <c r="T209" s="336"/>
      <c r="U209" s="336"/>
      <c r="V209" s="336"/>
      <c r="W209" s="336"/>
      <c r="X209" s="336"/>
      <c r="Y209" s="336"/>
      <c r="Z209" s="336"/>
      <c r="AA209" s="336"/>
      <c r="AB209" s="336"/>
      <c r="AC209" s="336"/>
      <c r="AD209" s="336"/>
      <c r="AE209" s="336"/>
      <c r="AF209" s="336"/>
      <c r="AG209" s="336"/>
      <c r="AH209" s="336"/>
      <c r="AI209" s="333"/>
      <c r="AJ209" s="336"/>
      <c r="AK209" s="336"/>
      <c r="AL209" s="336"/>
      <c r="AM209" s="336"/>
    </row>
    <row r="210" spans="1:39" ht="12.75" customHeight="1" thickBot="1" x14ac:dyDescent="0.25">
      <c r="A210" s="224"/>
      <c r="B210" s="1092" t="s">
        <v>189</v>
      </c>
      <c r="C210" s="1093"/>
      <c r="D210" s="1093"/>
      <c r="E210" s="1093"/>
      <c r="F210" s="1093"/>
      <c r="G210" s="1093"/>
      <c r="H210" s="1093"/>
      <c r="I210" s="1093"/>
      <c r="J210" s="1093"/>
      <c r="K210" s="1093"/>
      <c r="L210" s="1093"/>
      <c r="M210" s="1093"/>
      <c r="N210" s="1093"/>
      <c r="O210" s="414"/>
      <c r="P210" s="414"/>
      <c r="Q210" s="414"/>
      <c r="R210" s="414"/>
      <c r="S210" s="414"/>
      <c r="T210" s="414"/>
      <c r="U210" s="414"/>
      <c r="V210" s="414"/>
      <c r="W210" s="414"/>
      <c r="X210" s="414"/>
      <c r="Y210" s="414"/>
      <c r="Z210" s="414"/>
      <c r="AA210" s="414"/>
      <c r="AB210" s="414"/>
      <c r="AC210" s="414"/>
      <c r="AD210" s="414"/>
      <c r="AE210" s="414"/>
      <c r="AF210" s="414"/>
      <c r="AG210" s="414"/>
      <c r="AH210" s="415"/>
      <c r="AI210" s="333"/>
      <c r="AJ210" s="1009"/>
      <c r="AK210" s="1010"/>
      <c r="AL210" s="1010"/>
      <c r="AM210" s="1011"/>
    </row>
    <row r="211" spans="1:39" s="234" customFormat="1" ht="13.5" thickBot="1" x14ac:dyDescent="0.25">
      <c r="A211" s="333"/>
      <c r="B211" s="1103" t="s">
        <v>259</v>
      </c>
      <c r="C211" s="1104"/>
      <c r="D211" s="1104"/>
      <c r="E211" s="1104"/>
      <c r="F211" s="1104"/>
      <c r="G211" s="1104"/>
      <c r="H211" s="1104"/>
      <c r="I211" s="1104"/>
      <c r="J211" s="1104"/>
      <c r="K211" s="1104"/>
      <c r="L211" s="1104"/>
      <c r="M211" s="1104"/>
      <c r="N211" s="1104"/>
      <c r="O211" s="248"/>
      <c r="P211" s="248"/>
      <c r="Q211" s="248"/>
      <c r="R211" s="248"/>
      <c r="S211" s="248"/>
      <c r="T211" s="248"/>
      <c r="U211" s="248"/>
      <c r="V211" s="248"/>
      <c r="W211" s="248"/>
      <c r="X211" s="248"/>
      <c r="Y211" s="248"/>
      <c r="Z211" s="248"/>
      <c r="AA211" s="248"/>
      <c r="AB211" s="248"/>
      <c r="AC211" s="248"/>
      <c r="AD211" s="248"/>
      <c r="AE211" s="248"/>
      <c r="AF211" s="248"/>
      <c r="AG211" s="248"/>
      <c r="AH211" s="249"/>
      <c r="AI211" s="333"/>
      <c r="AJ211" s="1018"/>
      <c r="AK211" s="1019"/>
      <c r="AL211" s="1019"/>
      <c r="AM211" s="1020"/>
    </row>
    <row r="212" spans="1:39" ht="18" customHeight="1" thickBot="1" x14ac:dyDescent="0.25">
      <c r="A212" s="224"/>
      <c r="B212" s="250">
        <v>41</v>
      </c>
      <c r="C212" s="726" t="s">
        <v>1160</v>
      </c>
      <c r="D212" s="1069"/>
      <c r="E212" s="1069"/>
      <c r="F212" s="1069"/>
      <c r="G212" s="1069"/>
      <c r="H212" s="1069"/>
      <c r="I212" s="1069"/>
      <c r="J212" s="1069"/>
      <c r="K212" s="1069"/>
      <c r="L212" s="1069"/>
      <c r="M212" s="1069"/>
      <c r="N212" s="1069"/>
      <c r="O212" s="647"/>
      <c r="P212" s="647"/>
      <c r="Q212" s="647"/>
      <c r="R212" s="648"/>
      <c r="S212" s="647"/>
      <c r="T212" s="647"/>
      <c r="U212" s="647"/>
      <c r="V212" s="647"/>
      <c r="W212" s="647"/>
      <c r="X212" s="647"/>
      <c r="Y212" s="647"/>
      <c r="Z212" s="647"/>
      <c r="AA212" s="647"/>
      <c r="AB212" s="647"/>
      <c r="AC212" s="647"/>
      <c r="AD212" s="647"/>
      <c r="AE212" s="647"/>
      <c r="AF212" s="647"/>
      <c r="AG212" s="647"/>
      <c r="AH212" s="646"/>
      <c r="AI212" s="333"/>
      <c r="AJ212" s="254">
        <f>COUNTIF(O212:AH212,"1")</f>
        <v>0</v>
      </c>
      <c r="AK212" s="254">
        <f>COUNTIF(O212:AH212,"0")</f>
        <v>0</v>
      </c>
      <c r="AL212" s="254">
        <f>SUM(AJ212:AK212)</f>
        <v>0</v>
      </c>
      <c r="AM212" s="255" t="str">
        <f>IF(AL212=0," ",SUM(AJ212/AL212))</f>
        <v xml:space="preserve"> </v>
      </c>
    </row>
    <row r="213" spans="1:39" ht="18" customHeight="1" thickBot="1" x14ac:dyDescent="0.25">
      <c r="A213" s="224"/>
      <c r="B213" s="643">
        <v>42</v>
      </c>
      <c r="C213" s="1078" t="s">
        <v>1206</v>
      </c>
      <c r="D213" s="1079"/>
      <c r="E213" s="1079"/>
      <c r="F213" s="1079"/>
      <c r="G213" s="1079"/>
      <c r="H213" s="1079"/>
      <c r="I213" s="1079"/>
      <c r="J213" s="1079"/>
      <c r="K213" s="1079"/>
      <c r="L213" s="1079"/>
      <c r="M213" s="1079"/>
      <c r="N213" s="1079"/>
      <c r="O213" s="656"/>
      <c r="P213" s="645"/>
      <c r="Q213" s="645"/>
      <c r="R213" s="645"/>
      <c r="S213" s="645"/>
      <c r="T213" s="645"/>
      <c r="U213" s="645"/>
      <c r="V213" s="645"/>
      <c r="W213" s="645"/>
      <c r="X213" s="645"/>
      <c r="Y213" s="645"/>
      <c r="Z213" s="645"/>
      <c r="AA213" s="645"/>
      <c r="AB213" s="645"/>
      <c r="AC213" s="645"/>
      <c r="AD213" s="645"/>
      <c r="AE213" s="645"/>
      <c r="AF213" s="645"/>
      <c r="AG213" s="645"/>
      <c r="AH213" s="644"/>
      <c r="AI213" s="333"/>
      <c r="AJ213" s="254">
        <f>COUNTIF(O213:AH213,"1")</f>
        <v>0</v>
      </c>
      <c r="AK213" s="254">
        <f>COUNTIF(O213:AH213,"0")</f>
        <v>0</v>
      </c>
      <c r="AL213" s="254">
        <f>SUM(AJ213:AK213)</f>
        <v>0</v>
      </c>
      <c r="AM213" s="255" t="str">
        <f>IF(AL213=0," ",SUM(AJ213/AL213))</f>
        <v xml:space="preserve"> </v>
      </c>
    </row>
    <row r="214" spans="1:39" ht="13.5" thickBot="1" x14ac:dyDescent="0.25">
      <c r="A214" s="224"/>
      <c r="B214" s="274">
        <v>43</v>
      </c>
      <c r="C214" s="1130" t="s">
        <v>187</v>
      </c>
      <c r="D214" s="1130"/>
      <c r="E214" s="1130"/>
      <c r="F214" s="1130"/>
      <c r="G214" s="1130"/>
      <c r="H214" s="1130"/>
      <c r="I214" s="1130"/>
      <c r="J214" s="1130"/>
      <c r="K214" s="1130"/>
      <c r="L214" s="1130"/>
      <c r="M214" s="1130"/>
      <c r="N214" s="1130"/>
      <c r="O214" s="275"/>
      <c r="P214" s="275"/>
      <c r="Q214" s="275"/>
      <c r="R214" s="275"/>
      <c r="S214" s="275"/>
      <c r="T214" s="275"/>
      <c r="U214" s="275"/>
      <c r="V214" s="275"/>
      <c r="W214" s="275"/>
      <c r="X214" s="275"/>
      <c r="Y214" s="275"/>
      <c r="Z214" s="275"/>
      <c r="AA214" s="275"/>
      <c r="AB214" s="275"/>
      <c r="AC214" s="275"/>
      <c r="AD214" s="275"/>
      <c r="AE214" s="275"/>
      <c r="AF214" s="275"/>
      <c r="AG214" s="275"/>
      <c r="AH214" s="276"/>
      <c r="AI214" s="333"/>
      <c r="AJ214" s="277">
        <f t="shared" ref="AJ214" si="114">COUNTIF(O214:AH214,"1")</f>
        <v>0</v>
      </c>
      <c r="AK214" s="278">
        <f t="shared" ref="AK214" si="115">COUNTIF(O214:AH214,"0")</f>
        <v>0</v>
      </c>
      <c r="AL214" s="278">
        <f t="shared" ref="AL214:AL215" si="116">SUM(AJ214:AK214)</f>
        <v>0</v>
      </c>
      <c r="AM214" s="279" t="str">
        <f t="shared" ref="AM214:AM215" si="117">IF(AL214=0," ",SUM(AJ214/AL214))</f>
        <v xml:space="preserve"> </v>
      </c>
    </row>
    <row r="215" spans="1:39" ht="28.9" customHeight="1" thickBot="1" x14ac:dyDescent="0.25">
      <c r="A215" s="224"/>
      <c r="B215" s="274">
        <v>44</v>
      </c>
      <c r="C215" s="1155" t="s">
        <v>188</v>
      </c>
      <c r="D215" s="1139"/>
      <c r="E215" s="1139"/>
      <c r="F215" s="1139"/>
      <c r="G215" s="1139"/>
      <c r="H215" s="1139"/>
      <c r="I215" s="1139"/>
      <c r="J215" s="1139"/>
      <c r="K215" s="1139"/>
      <c r="L215" s="1139"/>
      <c r="M215" s="1139"/>
      <c r="N215" s="1139"/>
      <c r="O215" s="275"/>
      <c r="P215" s="275"/>
      <c r="Q215" s="275"/>
      <c r="R215" s="570"/>
      <c r="S215" s="275"/>
      <c r="T215" s="275"/>
      <c r="U215" s="275"/>
      <c r="V215" s="275"/>
      <c r="W215" s="275"/>
      <c r="X215" s="275"/>
      <c r="Y215" s="275"/>
      <c r="Z215" s="275"/>
      <c r="AA215" s="275"/>
      <c r="AB215" s="275"/>
      <c r="AC215" s="275"/>
      <c r="AD215" s="275"/>
      <c r="AE215" s="275"/>
      <c r="AF215" s="275"/>
      <c r="AG215" s="275"/>
      <c r="AH215" s="276"/>
      <c r="AI215" s="333"/>
      <c r="AJ215" s="277">
        <f>COUNTIF(O215:AH215,"1")</f>
        <v>0</v>
      </c>
      <c r="AK215" s="278">
        <f>COUNTIF(O215:AH215,"0")</f>
        <v>0</v>
      </c>
      <c r="AL215" s="278">
        <f t="shared" si="116"/>
        <v>0</v>
      </c>
      <c r="AM215" s="279" t="str">
        <f t="shared" si="117"/>
        <v xml:space="preserve"> </v>
      </c>
    </row>
    <row r="216" spans="1:39" s="234" customFormat="1" x14ac:dyDescent="0.2">
      <c r="A216" s="333"/>
      <c r="B216" s="338"/>
      <c r="C216" s="434"/>
      <c r="D216" s="434"/>
      <c r="E216" s="434"/>
      <c r="F216" s="434"/>
      <c r="G216" s="434"/>
      <c r="H216" s="434"/>
      <c r="I216" s="434"/>
      <c r="J216" s="434"/>
      <c r="K216" s="434"/>
      <c r="L216" s="434"/>
      <c r="M216" s="434"/>
      <c r="N216" s="434"/>
      <c r="O216" s="335"/>
      <c r="P216" s="335"/>
      <c r="Q216" s="335"/>
      <c r="R216" s="335"/>
      <c r="S216" s="335"/>
      <c r="T216" s="335"/>
      <c r="U216" s="335"/>
      <c r="V216" s="335"/>
      <c r="W216" s="335"/>
      <c r="X216" s="335"/>
      <c r="Y216" s="335"/>
      <c r="Z216" s="335"/>
      <c r="AA216" s="335"/>
      <c r="AB216" s="335"/>
      <c r="AC216" s="335"/>
      <c r="AD216" s="335"/>
      <c r="AE216" s="335"/>
      <c r="AF216" s="335"/>
      <c r="AG216" s="335"/>
      <c r="AH216" s="335"/>
      <c r="AI216" s="333"/>
      <c r="AJ216" s="335"/>
      <c r="AK216" s="335"/>
      <c r="AL216" s="335"/>
      <c r="AM216" s="335"/>
    </row>
    <row r="217" spans="1:39" ht="13.5" thickBot="1" x14ac:dyDescent="0.25">
      <c r="A217" s="224"/>
      <c r="B217" s="224"/>
      <c r="C217" s="224"/>
      <c r="D217" s="224"/>
      <c r="E217" s="224"/>
      <c r="F217" s="224"/>
      <c r="G217" s="224"/>
      <c r="H217" s="224"/>
      <c r="I217" s="224"/>
      <c r="J217" s="224"/>
      <c r="K217" s="224"/>
      <c r="L217" s="224"/>
      <c r="M217" s="224"/>
      <c r="N217" s="224"/>
      <c r="O217" s="336"/>
      <c r="P217" s="336"/>
      <c r="Q217" s="336"/>
      <c r="R217" s="336"/>
      <c r="S217" s="336"/>
      <c r="T217" s="336"/>
      <c r="U217" s="336"/>
      <c r="V217" s="336"/>
      <c r="W217" s="336"/>
      <c r="X217" s="336"/>
      <c r="Y217" s="336"/>
      <c r="Z217" s="336"/>
      <c r="AA217" s="336"/>
      <c r="AB217" s="336"/>
      <c r="AC217" s="336"/>
      <c r="AD217" s="336"/>
      <c r="AE217" s="336"/>
      <c r="AF217" s="336"/>
      <c r="AG217" s="336"/>
      <c r="AH217" s="336"/>
      <c r="AI217" s="333"/>
      <c r="AJ217" s="336"/>
      <c r="AK217" s="336"/>
      <c r="AL217" s="336"/>
      <c r="AM217" s="336"/>
    </row>
    <row r="218" spans="1:39" s="82" customFormat="1" ht="28.5" customHeight="1" x14ac:dyDescent="0.25">
      <c r="A218" s="444"/>
      <c r="B218" s="746" t="s">
        <v>954</v>
      </c>
      <c r="C218" s="878"/>
      <c r="D218" s="878"/>
      <c r="E218" s="878"/>
      <c r="F218" s="878"/>
      <c r="G218" s="878"/>
      <c r="H218" s="878"/>
      <c r="I218" s="878"/>
      <c r="J218" s="878"/>
      <c r="K218" s="878"/>
      <c r="L218" s="878"/>
      <c r="M218" s="878"/>
      <c r="N218" s="879"/>
      <c r="O218" s="442"/>
      <c r="P218" s="442"/>
      <c r="Q218" s="442"/>
      <c r="R218" s="444"/>
      <c r="S218" s="444"/>
      <c r="T218" s="444"/>
      <c r="U218" s="444"/>
      <c r="V218" s="444"/>
      <c r="W218" s="444"/>
      <c r="X218" s="444"/>
      <c r="Y218" s="444"/>
      <c r="Z218" s="444"/>
      <c r="AA218" s="444"/>
      <c r="AB218" s="444"/>
      <c r="AC218" s="444"/>
      <c r="AD218" s="444"/>
      <c r="AE218" s="444"/>
      <c r="AF218" s="444"/>
      <c r="AG218" s="444"/>
      <c r="AH218" s="444"/>
      <c r="AI218" s="444"/>
      <c r="AJ218" s="444"/>
      <c r="AK218" s="444"/>
      <c r="AL218" s="444"/>
      <c r="AM218" s="444"/>
    </row>
    <row r="219" spans="1:39" s="82" customFormat="1" ht="80.25" customHeight="1" thickBot="1" x14ac:dyDescent="0.3">
      <c r="A219" s="444"/>
      <c r="B219" s="740" t="s">
        <v>1064</v>
      </c>
      <c r="C219" s="741"/>
      <c r="D219" s="741"/>
      <c r="E219" s="741"/>
      <c r="F219" s="741"/>
      <c r="G219" s="741"/>
      <c r="H219" s="741"/>
      <c r="I219" s="741"/>
      <c r="J219" s="741"/>
      <c r="K219" s="741"/>
      <c r="L219" s="741"/>
      <c r="M219" s="741"/>
      <c r="N219" s="742"/>
      <c r="O219" s="442"/>
      <c r="P219" s="442"/>
      <c r="Q219" s="442"/>
      <c r="R219" s="444"/>
      <c r="S219" s="444"/>
      <c r="T219" s="444"/>
      <c r="U219" s="444"/>
      <c r="V219" s="444"/>
      <c r="W219" s="444"/>
      <c r="X219" s="444"/>
      <c r="Y219" s="444"/>
      <c r="Z219" s="444"/>
      <c r="AA219" s="444"/>
      <c r="AB219" s="444"/>
      <c r="AC219" s="444"/>
      <c r="AD219" s="444"/>
      <c r="AE219" s="444"/>
      <c r="AF219" s="444"/>
      <c r="AG219" s="444"/>
      <c r="AH219" s="444"/>
      <c r="AI219" s="444"/>
      <c r="AJ219" s="444"/>
      <c r="AK219" s="444"/>
      <c r="AL219" s="444"/>
      <c r="AM219" s="444"/>
    </row>
    <row r="220" spans="1:39" s="82" customFormat="1" x14ac:dyDescent="0.2">
      <c r="A220" s="444"/>
      <c r="B220" s="443"/>
      <c r="C220" s="78"/>
      <c r="D220" s="78"/>
      <c r="E220" s="78"/>
      <c r="F220" s="78"/>
      <c r="G220" s="78"/>
      <c r="H220" s="78"/>
      <c r="I220" s="78"/>
      <c r="J220" s="78"/>
      <c r="K220" s="78"/>
      <c r="L220" s="78"/>
      <c r="M220" s="78"/>
      <c r="N220" s="78"/>
      <c r="O220" s="441"/>
      <c r="P220" s="444"/>
      <c r="Q220" s="444"/>
      <c r="R220" s="444"/>
      <c r="S220" s="444"/>
      <c r="T220" s="444"/>
      <c r="U220" s="444"/>
      <c r="V220" s="444"/>
      <c r="W220" s="444"/>
      <c r="X220" s="444"/>
      <c r="Y220" s="444"/>
      <c r="Z220" s="444"/>
      <c r="AA220" s="444"/>
      <c r="AB220" s="444"/>
      <c r="AC220" s="444"/>
      <c r="AD220" s="444"/>
      <c r="AE220" s="444"/>
      <c r="AF220" s="444"/>
      <c r="AG220" s="444"/>
      <c r="AH220" s="444"/>
      <c r="AI220" s="444"/>
      <c r="AJ220" s="444"/>
      <c r="AK220" s="444"/>
      <c r="AL220" s="444"/>
      <c r="AM220" s="444"/>
    </row>
    <row r="221" spans="1:39" s="82" customFormat="1" x14ac:dyDescent="0.2">
      <c r="A221" s="444"/>
      <c r="B221" s="78"/>
      <c r="C221" s="78"/>
      <c r="D221" s="78"/>
      <c r="E221" s="78"/>
      <c r="F221" s="78"/>
      <c r="G221" s="78"/>
      <c r="H221" s="78"/>
      <c r="I221" s="78"/>
      <c r="J221" s="78"/>
      <c r="K221" s="78"/>
      <c r="L221" s="78"/>
      <c r="M221" s="78"/>
      <c r="N221" s="78"/>
      <c r="O221" s="441"/>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row>
    <row r="222" spans="1:39" s="82" customFormat="1" x14ac:dyDescent="0.2">
      <c r="A222" s="444"/>
      <c r="B222" s="78"/>
      <c r="C222" s="78"/>
      <c r="D222" s="78"/>
      <c r="E222" s="78"/>
      <c r="F222" s="78"/>
      <c r="G222" s="78"/>
      <c r="H222" s="78"/>
      <c r="I222" s="78"/>
      <c r="J222" s="78"/>
      <c r="K222" s="78"/>
      <c r="L222" s="78"/>
      <c r="M222" s="78"/>
      <c r="N222" s="78"/>
      <c r="O222" s="441"/>
      <c r="P222" s="444"/>
      <c r="Q222" s="444"/>
      <c r="R222" s="444"/>
      <c r="S222" s="444"/>
      <c r="T222" s="444"/>
      <c r="U222" s="444"/>
      <c r="V222" s="444"/>
      <c r="W222" s="444"/>
      <c r="X222" s="444"/>
      <c r="Y222" s="444"/>
      <c r="Z222" s="444"/>
      <c r="AA222" s="444"/>
      <c r="AB222" s="444"/>
      <c r="AC222" s="444"/>
      <c r="AD222" s="444"/>
      <c r="AE222" s="444"/>
      <c r="AF222" s="444"/>
      <c r="AG222" s="444"/>
      <c r="AH222" s="444"/>
      <c r="AI222" s="444"/>
      <c r="AJ222" s="444"/>
      <c r="AK222" s="444"/>
      <c r="AL222" s="444"/>
      <c r="AM222" s="444"/>
    </row>
    <row r="223" spans="1:39" s="82" customFormat="1" ht="14.25" customHeight="1" x14ac:dyDescent="0.25">
      <c r="A223" s="444"/>
      <c r="B223" s="730" t="s">
        <v>991</v>
      </c>
      <c r="C223" s="877"/>
      <c r="D223" s="877"/>
      <c r="E223" s="877"/>
      <c r="F223" s="877"/>
      <c r="G223" s="444"/>
      <c r="H223" s="444"/>
      <c r="I223" s="444"/>
      <c r="J223" s="444"/>
      <c r="K223" s="444"/>
      <c r="L223" s="444"/>
      <c r="M223" s="444"/>
      <c r="N223" s="444"/>
      <c r="O223" s="444"/>
      <c r="P223" s="444"/>
      <c r="Q223" s="444"/>
      <c r="R223" s="444"/>
      <c r="S223" s="444"/>
      <c r="T223" s="444"/>
      <c r="U223" s="444"/>
      <c r="V223" s="444"/>
      <c r="W223" s="444"/>
      <c r="X223" s="444"/>
      <c r="Y223" s="444"/>
      <c r="Z223" s="444"/>
      <c r="AA223" s="444"/>
      <c r="AB223" s="444"/>
      <c r="AC223" s="444"/>
      <c r="AD223" s="444"/>
      <c r="AE223" s="444"/>
      <c r="AF223" s="444"/>
      <c r="AG223" s="444"/>
      <c r="AH223" s="444"/>
      <c r="AI223" s="444"/>
      <c r="AJ223" s="444"/>
      <c r="AK223" s="444"/>
      <c r="AL223" s="444"/>
      <c r="AM223" s="444"/>
    </row>
    <row r="224" spans="1:39" s="82" customFormat="1" x14ac:dyDescent="0.2">
      <c r="A224" s="444"/>
      <c r="B224" s="78"/>
      <c r="C224" s="78"/>
      <c r="D224" s="78"/>
      <c r="E224" s="78"/>
      <c r="F224" s="78"/>
      <c r="G224" s="78"/>
      <c r="H224" s="78"/>
      <c r="I224" s="78"/>
      <c r="J224" s="78"/>
      <c r="K224" s="78"/>
      <c r="L224" s="78"/>
      <c r="M224" s="78"/>
      <c r="N224" s="78"/>
      <c r="O224" s="441"/>
      <c r="P224" s="444"/>
      <c r="Q224" s="444"/>
      <c r="R224" s="444"/>
      <c r="S224" s="444"/>
      <c r="T224" s="444"/>
      <c r="U224" s="444"/>
      <c r="V224" s="444"/>
      <c r="W224" s="444"/>
      <c r="X224" s="444"/>
      <c r="Y224" s="444"/>
      <c r="Z224" s="444"/>
      <c r="AA224" s="444"/>
      <c r="AB224" s="444"/>
      <c r="AC224" s="444"/>
      <c r="AD224" s="444"/>
      <c r="AE224" s="444"/>
      <c r="AF224" s="444"/>
      <c r="AG224" s="444"/>
      <c r="AH224" s="444"/>
      <c r="AI224" s="444"/>
      <c r="AJ224" s="444"/>
      <c r="AK224" s="444"/>
      <c r="AL224" s="444"/>
      <c r="AM224" s="444"/>
    </row>
    <row r="225" spans="1:39" s="82" customFormat="1" x14ac:dyDescent="0.2">
      <c r="A225" s="444"/>
      <c r="B225" s="78"/>
      <c r="C225" s="78"/>
      <c r="D225" s="78"/>
      <c r="E225" s="78"/>
      <c r="F225" s="78"/>
      <c r="G225" s="78"/>
      <c r="H225" s="78"/>
      <c r="I225" s="78"/>
      <c r="J225" s="78"/>
      <c r="K225" s="78"/>
      <c r="L225" s="78"/>
      <c r="M225" s="78"/>
      <c r="N225" s="78"/>
      <c r="O225" s="441"/>
      <c r="P225" s="444"/>
      <c r="Q225" s="444"/>
      <c r="R225" s="444"/>
      <c r="S225" s="444"/>
      <c r="T225" s="444"/>
      <c r="U225" s="444"/>
      <c r="V225" s="444"/>
      <c r="W225" s="444"/>
      <c r="X225" s="444"/>
      <c r="Y225" s="444"/>
      <c r="Z225" s="444"/>
      <c r="AA225" s="444"/>
      <c r="AB225" s="444"/>
      <c r="AC225" s="444"/>
      <c r="AD225" s="444"/>
      <c r="AE225" s="444"/>
      <c r="AF225" s="444"/>
      <c r="AG225" s="444"/>
      <c r="AH225" s="444"/>
      <c r="AI225" s="444"/>
      <c r="AJ225" s="444"/>
      <c r="AK225" s="444"/>
      <c r="AL225" s="444"/>
      <c r="AM225" s="444"/>
    </row>
    <row r="226" spans="1:39" s="82" customFormat="1" x14ac:dyDescent="0.2">
      <c r="A226" s="444"/>
      <c r="B226" s="78"/>
      <c r="C226" s="78"/>
      <c r="D226" s="78"/>
      <c r="E226" s="78"/>
      <c r="F226" s="78"/>
      <c r="G226" s="78"/>
      <c r="H226" s="78"/>
      <c r="I226" s="78"/>
      <c r="J226" s="78"/>
      <c r="K226" s="78"/>
      <c r="L226" s="78"/>
      <c r="M226" s="78"/>
      <c r="N226" s="78"/>
      <c r="O226" s="441"/>
      <c r="P226" s="444"/>
      <c r="Q226" s="444"/>
      <c r="R226" s="444"/>
      <c r="S226" s="444"/>
      <c r="T226" s="444"/>
      <c r="U226" s="444"/>
      <c r="V226" s="444"/>
      <c r="W226" s="444"/>
      <c r="X226" s="444"/>
      <c r="Y226" s="444"/>
      <c r="Z226" s="444"/>
      <c r="AA226" s="444"/>
      <c r="AB226" s="444"/>
      <c r="AC226" s="444"/>
      <c r="AD226" s="444"/>
      <c r="AE226" s="444"/>
      <c r="AF226" s="444"/>
      <c r="AG226" s="444"/>
      <c r="AH226" s="444"/>
      <c r="AI226" s="444"/>
      <c r="AJ226" s="444"/>
      <c r="AK226" s="444"/>
      <c r="AL226" s="444"/>
      <c r="AM226" s="444"/>
    </row>
    <row r="227" spans="1:39" s="82" customFormat="1" x14ac:dyDescent="0.2">
      <c r="A227" s="444"/>
      <c r="B227" s="78"/>
      <c r="C227" s="78"/>
      <c r="D227" s="78"/>
      <c r="E227" s="78"/>
      <c r="F227" s="78"/>
      <c r="G227" s="78"/>
      <c r="H227" s="78"/>
      <c r="I227" s="78"/>
      <c r="J227" s="78"/>
      <c r="K227" s="78"/>
      <c r="L227" s="78"/>
      <c r="M227" s="78"/>
      <c r="N227" s="78"/>
      <c r="O227" s="441"/>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row>
    <row r="228" spans="1:39" s="82" customFormat="1" ht="118.5" customHeight="1" x14ac:dyDescent="0.25">
      <c r="A228" s="444"/>
      <c r="B228" s="668" t="s">
        <v>1065</v>
      </c>
      <c r="C228" s="828"/>
      <c r="D228" s="828"/>
      <c r="E228" s="828"/>
      <c r="F228" s="828"/>
      <c r="G228" s="828"/>
      <c r="H228" s="828"/>
      <c r="I228" s="828"/>
      <c r="J228" s="828"/>
      <c r="K228" s="828"/>
      <c r="L228" s="828"/>
      <c r="M228" s="828"/>
      <c r="N228" s="828"/>
      <c r="O228" s="445"/>
      <c r="P228" s="445"/>
      <c r="Q228" s="445"/>
      <c r="R228" s="444"/>
      <c r="S228" s="444"/>
      <c r="T228" s="444"/>
      <c r="U228" s="444"/>
      <c r="V228" s="444"/>
      <c r="W228" s="444"/>
      <c r="X228" s="444"/>
      <c r="Y228" s="444"/>
      <c r="Z228" s="444"/>
      <c r="AA228" s="444"/>
      <c r="AB228" s="444"/>
      <c r="AC228" s="444"/>
      <c r="AD228" s="444"/>
      <c r="AE228" s="444"/>
      <c r="AF228" s="444"/>
      <c r="AG228" s="444"/>
      <c r="AH228" s="444"/>
      <c r="AI228" s="444"/>
      <c r="AJ228" s="444"/>
      <c r="AK228" s="444"/>
      <c r="AL228" s="444"/>
      <c r="AM228" s="444"/>
    </row>
  </sheetData>
  <mergeCells count="805">
    <mergeCell ref="B218:N218"/>
    <mergeCell ref="B219:N219"/>
    <mergeCell ref="B223:F223"/>
    <mergeCell ref="B228:N228"/>
    <mergeCell ref="C214:N214"/>
    <mergeCell ref="C215:N215"/>
    <mergeCell ref="B211:N211"/>
    <mergeCell ref="B31:N31"/>
    <mergeCell ref="B30:N30"/>
    <mergeCell ref="C46:N46"/>
    <mergeCell ref="C48:N48"/>
    <mergeCell ref="C38:N38"/>
    <mergeCell ref="C39:N39"/>
    <mergeCell ref="C41:N41"/>
    <mergeCell ref="C42:N42"/>
    <mergeCell ref="C44:N44"/>
    <mergeCell ref="C34:N34"/>
    <mergeCell ref="C109:N109"/>
    <mergeCell ref="C111:N111"/>
    <mergeCell ref="B110:N110"/>
    <mergeCell ref="C100:N100"/>
    <mergeCell ref="C65:N65"/>
    <mergeCell ref="C68:N68"/>
    <mergeCell ref="C58:N58"/>
    <mergeCell ref="C212:N212"/>
    <mergeCell ref="B28:N28"/>
    <mergeCell ref="C32:N32"/>
    <mergeCell ref="B139:B150"/>
    <mergeCell ref="B53:N53"/>
    <mergeCell ref="B50:N50"/>
    <mergeCell ref="C60:N60"/>
    <mergeCell ref="C61:N61"/>
    <mergeCell ref="C55:N55"/>
    <mergeCell ref="C51:N51"/>
    <mergeCell ref="C52:N52"/>
    <mergeCell ref="C54:N54"/>
    <mergeCell ref="C116:N116"/>
    <mergeCell ref="B117:N117"/>
    <mergeCell ref="C106:N106"/>
    <mergeCell ref="C102:N102"/>
    <mergeCell ref="C103:N103"/>
    <mergeCell ref="C105:N105"/>
    <mergeCell ref="B104:N104"/>
    <mergeCell ref="B105:B109"/>
    <mergeCell ref="B99:B103"/>
    <mergeCell ref="C108:N108"/>
    <mergeCell ref="C129:N129"/>
    <mergeCell ref="C130:N130"/>
    <mergeCell ref="AJ29:AM29"/>
    <mergeCell ref="AJ84:AM115"/>
    <mergeCell ref="C157:N157"/>
    <mergeCell ref="C158:N158"/>
    <mergeCell ref="C159:N159"/>
    <mergeCell ref="C160:N160"/>
    <mergeCell ref="AH39:AH40"/>
    <mergeCell ref="AH36:AH37"/>
    <mergeCell ref="AH48:AH49"/>
    <mergeCell ref="AJ48:AJ49"/>
    <mergeCell ref="AG42:AG43"/>
    <mergeCell ref="AH42:AH43"/>
    <mergeCell ref="AJ42:AJ43"/>
    <mergeCell ref="AK42:AK43"/>
    <mergeCell ref="AL42:AL43"/>
    <mergeCell ref="AL48:AL49"/>
    <mergeCell ref="AK48:AK49"/>
    <mergeCell ref="AM42:AM43"/>
    <mergeCell ref="AH44:AH45"/>
    <mergeCell ref="AL123:AL124"/>
    <mergeCell ref="AK123:AK124"/>
    <mergeCell ref="C153:N153"/>
    <mergeCell ref="B111:B115"/>
    <mergeCell ref="C131:N131"/>
    <mergeCell ref="C138:N138"/>
    <mergeCell ref="C135:N135"/>
    <mergeCell ref="C119:N119"/>
    <mergeCell ref="C121:N121"/>
    <mergeCell ref="C123:N123"/>
    <mergeCell ref="C125:N125"/>
    <mergeCell ref="C127:N127"/>
    <mergeCell ref="C136:N136"/>
    <mergeCell ref="C132:N132"/>
    <mergeCell ref="C133:N133"/>
    <mergeCell ref="C120:N120"/>
    <mergeCell ref="B125:B126"/>
    <mergeCell ref="B152:B153"/>
    <mergeCell ref="B123:B124"/>
    <mergeCell ref="B121:B122"/>
    <mergeCell ref="AJ211:AM211"/>
    <mergeCell ref="C77:N77"/>
    <mergeCell ref="C78:N78"/>
    <mergeCell ref="AJ31:AM31"/>
    <mergeCell ref="AJ50:AM50"/>
    <mergeCell ref="AJ75:AM75"/>
    <mergeCell ref="AJ53:AM53"/>
    <mergeCell ref="AJ55:AM55"/>
    <mergeCell ref="AJ63:AM63"/>
    <mergeCell ref="AJ69:AM69"/>
    <mergeCell ref="AJ127:AJ128"/>
    <mergeCell ref="AM187:AM188"/>
    <mergeCell ref="AL187:AL188"/>
    <mergeCell ref="AK187:AK188"/>
    <mergeCell ref="AJ187:AJ188"/>
    <mergeCell ref="AM164:AM165"/>
    <mergeCell ref="AL164:AL165"/>
    <mergeCell ref="AK164:AK165"/>
    <mergeCell ref="AJ164:AJ165"/>
    <mergeCell ref="AJ139:AM140"/>
    <mergeCell ref="AJ205:AM205"/>
    <mergeCell ref="AJ190:AM190"/>
    <mergeCell ref="AH34:AH35"/>
    <mergeCell ref="AG39:AG40"/>
    <mergeCell ref="AM127:AM128"/>
    <mergeCell ref="AJ210:AM210"/>
    <mergeCell ref="C193:N193"/>
    <mergeCell ref="C198:N198"/>
    <mergeCell ref="C197:N197"/>
    <mergeCell ref="C196:N196"/>
    <mergeCell ref="C195:N195"/>
    <mergeCell ref="C128:N128"/>
    <mergeCell ref="Q127:Q128"/>
    <mergeCell ref="R127:R128"/>
    <mergeCell ref="S127:S128"/>
    <mergeCell ref="C156:N156"/>
    <mergeCell ref="C168:N168"/>
    <mergeCell ref="C169:N169"/>
    <mergeCell ref="C172:N172"/>
    <mergeCell ref="C166:N166"/>
    <mergeCell ref="C167:N167"/>
    <mergeCell ref="C161:N161"/>
    <mergeCell ref="C208:N208"/>
    <mergeCell ref="B170:N170"/>
    <mergeCell ref="C162:N162"/>
    <mergeCell ref="C163:N163"/>
    <mergeCell ref="C164:N164"/>
    <mergeCell ref="B194:B201"/>
    <mergeCell ref="B190:B192"/>
    <mergeCell ref="B134:N134"/>
    <mergeCell ref="B137:N137"/>
    <mergeCell ref="B186:N186"/>
    <mergeCell ref="B118:N118"/>
    <mergeCell ref="B171:N171"/>
    <mergeCell ref="C97:N97"/>
    <mergeCell ref="C190:N190"/>
    <mergeCell ref="C174:N174"/>
    <mergeCell ref="B155:B156"/>
    <mergeCell ref="B174:B175"/>
    <mergeCell ref="B172:B173"/>
    <mergeCell ref="B184:B185"/>
    <mergeCell ref="B182:B183"/>
    <mergeCell ref="B179:B180"/>
    <mergeCell ref="B176:B177"/>
    <mergeCell ref="B187:B188"/>
    <mergeCell ref="C187:N187"/>
    <mergeCell ref="C189:N189"/>
    <mergeCell ref="C139:N139"/>
    <mergeCell ref="C151:N151"/>
    <mergeCell ref="C152:N152"/>
    <mergeCell ref="C154:N154"/>
    <mergeCell ref="C155:N155"/>
    <mergeCell ref="C94:N94"/>
    <mergeCell ref="C96:N96"/>
    <mergeCell ref="C90:N90"/>
    <mergeCell ref="B87:B91"/>
    <mergeCell ref="B77:B83"/>
    <mergeCell ref="C79:N79"/>
    <mergeCell ref="C80:N80"/>
    <mergeCell ref="C81:N81"/>
    <mergeCell ref="B119:B120"/>
    <mergeCell ref="C82:N82"/>
    <mergeCell ref="C83:N83"/>
    <mergeCell ref="C84:N84"/>
    <mergeCell ref="C87:N87"/>
    <mergeCell ref="B86:N86"/>
    <mergeCell ref="C91:N91"/>
    <mergeCell ref="C93:N93"/>
    <mergeCell ref="B92:N92"/>
    <mergeCell ref="C88:N88"/>
    <mergeCell ref="B93:B97"/>
    <mergeCell ref="C112:N112"/>
    <mergeCell ref="C114:N114"/>
    <mergeCell ref="C115:N115"/>
    <mergeCell ref="C99:N99"/>
    <mergeCell ref="C62:N62"/>
    <mergeCell ref="C59:N59"/>
    <mergeCell ref="C40:N40"/>
    <mergeCell ref="C37:N37"/>
    <mergeCell ref="C56:N56"/>
    <mergeCell ref="C57:N57"/>
    <mergeCell ref="B55:B62"/>
    <mergeCell ref="C213:N213"/>
    <mergeCell ref="C202:N202"/>
    <mergeCell ref="C203:N203"/>
    <mergeCell ref="C206:N206"/>
    <mergeCell ref="C200:N200"/>
    <mergeCell ref="B204:N204"/>
    <mergeCell ref="B205:N205"/>
    <mergeCell ref="C191:N191"/>
    <mergeCell ref="C192:N192"/>
    <mergeCell ref="C194:N194"/>
    <mergeCell ref="B210:N210"/>
    <mergeCell ref="C207:N207"/>
    <mergeCell ref="B206:B207"/>
    <mergeCell ref="B98:N98"/>
    <mergeCell ref="C199:N199"/>
    <mergeCell ref="C201:N201"/>
    <mergeCell ref="B127:B128"/>
    <mergeCell ref="C74:N74"/>
    <mergeCell ref="C76:N76"/>
    <mergeCell ref="B75:N75"/>
    <mergeCell ref="C63:N63"/>
    <mergeCell ref="C69:N69"/>
    <mergeCell ref="C70:N70"/>
    <mergeCell ref="C71:N71"/>
    <mergeCell ref="C64:N64"/>
    <mergeCell ref="C67:N67"/>
    <mergeCell ref="C66:N66"/>
    <mergeCell ref="B69:B74"/>
    <mergeCell ref="B63:B68"/>
    <mergeCell ref="C72:N72"/>
    <mergeCell ref="C73:N73"/>
    <mergeCell ref="B17:G17"/>
    <mergeCell ref="H17:K17"/>
    <mergeCell ref="L17:N17"/>
    <mergeCell ref="B18:G18"/>
    <mergeCell ref="H18:K18"/>
    <mergeCell ref="L18:N18"/>
    <mergeCell ref="B19:N19"/>
    <mergeCell ref="B20:N20"/>
    <mergeCell ref="B39:B40"/>
    <mergeCell ref="C36:N36"/>
    <mergeCell ref="C33:N33"/>
    <mergeCell ref="B34:B35"/>
    <mergeCell ref="C35:N35"/>
    <mergeCell ref="B22:N22"/>
    <mergeCell ref="B23:N23"/>
    <mergeCell ref="C25:N25"/>
    <mergeCell ref="B36:B37"/>
    <mergeCell ref="AJ30:AM30"/>
    <mergeCell ref="AJ117:AM117"/>
    <mergeCell ref="AJ170:AM170"/>
    <mergeCell ref="AJ204:AM204"/>
    <mergeCell ref="AJ194:AM194"/>
    <mergeCell ref="AJ186:AM186"/>
    <mergeCell ref="AJ171:AM171"/>
    <mergeCell ref="AJ77:AM77"/>
    <mergeCell ref="AJ137:AM137"/>
    <mergeCell ref="AJ134:AM134"/>
    <mergeCell ref="AJ118:AM118"/>
    <mergeCell ref="AM34:AM35"/>
    <mergeCell ref="AL34:AL35"/>
    <mergeCell ref="AK34:AK35"/>
    <mergeCell ref="AJ34:AJ35"/>
    <mergeCell ref="AM39:AM40"/>
    <mergeCell ref="AL39:AL40"/>
    <mergeCell ref="AK39:AK40"/>
    <mergeCell ref="AJ39:AJ40"/>
    <mergeCell ref="AL121:AL122"/>
    <mergeCell ref="AM125:AM126"/>
    <mergeCell ref="AM48:AM49"/>
    <mergeCell ref="AM36:AM37"/>
    <mergeCell ref="AL36:AL37"/>
    <mergeCell ref="P34:P35"/>
    <mergeCell ref="O34:O35"/>
    <mergeCell ref="AA34:AA35"/>
    <mergeCell ref="AB34:AB35"/>
    <mergeCell ref="AC34:AC35"/>
    <mergeCell ref="AD34:AD35"/>
    <mergeCell ref="AE34:AE35"/>
    <mergeCell ref="AF34:AF35"/>
    <mergeCell ref="AG34:AG35"/>
    <mergeCell ref="T34:T35"/>
    <mergeCell ref="U34:U35"/>
    <mergeCell ref="V34:V35"/>
    <mergeCell ref="W34:W35"/>
    <mergeCell ref="X34:X35"/>
    <mergeCell ref="Y34:Y35"/>
    <mergeCell ref="Z34:Z35"/>
    <mergeCell ref="R34:R35"/>
    <mergeCell ref="Q34:Q35"/>
    <mergeCell ref="S34:S35"/>
    <mergeCell ref="AE39:AE40"/>
    <mergeCell ref="AF39:AF40"/>
    <mergeCell ref="R39:R40"/>
    <mergeCell ref="S39:S40"/>
    <mergeCell ref="T39:T40"/>
    <mergeCell ref="U39:U40"/>
    <mergeCell ref="V39:V40"/>
    <mergeCell ref="W39:W40"/>
    <mergeCell ref="X39:X40"/>
    <mergeCell ref="Y39:Y40"/>
    <mergeCell ref="X36:X37"/>
    <mergeCell ref="P39:P40"/>
    <mergeCell ref="O39:O40"/>
    <mergeCell ref="Z39:Z40"/>
    <mergeCell ref="AA39:AA40"/>
    <mergeCell ref="AB39:AB40"/>
    <mergeCell ref="AC39:AC40"/>
    <mergeCell ref="AD39:AD40"/>
    <mergeCell ref="Q39:Q40"/>
    <mergeCell ref="AK36:AK37"/>
    <mergeCell ref="AJ36:AJ37"/>
    <mergeCell ref="C49:N49"/>
    <mergeCell ref="C47:N47"/>
    <mergeCell ref="C45:N45"/>
    <mergeCell ref="C43:N43"/>
    <mergeCell ref="B48:B49"/>
    <mergeCell ref="B46:B47"/>
    <mergeCell ref="B44:B45"/>
    <mergeCell ref="B42:B43"/>
    <mergeCell ref="O48:O49"/>
    <mergeCell ref="P48:P49"/>
    <mergeCell ref="Q48:Q49"/>
    <mergeCell ref="R48:R49"/>
    <mergeCell ref="S48:S49"/>
    <mergeCell ref="T48:T49"/>
    <mergeCell ref="U48:U49"/>
    <mergeCell ref="V48:V49"/>
    <mergeCell ref="W48:W49"/>
    <mergeCell ref="X48:X49"/>
    <mergeCell ref="Y36:Y37"/>
    <mergeCell ref="Z48:Z49"/>
    <mergeCell ref="AA48:AA49"/>
    <mergeCell ref="AB48:AB49"/>
    <mergeCell ref="AD48:AD49"/>
    <mergeCell ref="AE48:AE49"/>
    <mergeCell ref="AF48:AF49"/>
    <mergeCell ref="AG48:AG49"/>
    <mergeCell ref="O36:O37"/>
    <mergeCell ref="Z36:Z37"/>
    <mergeCell ref="AA36:AA37"/>
    <mergeCell ref="AB36:AB37"/>
    <mergeCell ref="AC36:AC37"/>
    <mergeCell ref="AD36:AD37"/>
    <mergeCell ref="AE36:AE37"/>
    <mergeCell ref="AF36:AF37"/>
    <mergeCell ref="AG36:AG37"/>
    <mergeCell ref="P36:P37"/>
    <mergeCell ref="Q36:Q37"/>
    <mergeCell ref="R36:R37"/>
    <mergeCell ref="S36:S37"/>
    <mergeCell ref="T36:T37"/>
    <mergeCell ref="U36:U37"/>
    <mergeCell ref="V36:V37"/>
    <mergeCell ref="O42:O43"/>
    <mergeCell ref="P42:P43"/>
    <mergeCell ref="Q42:Q43"/>
    <mergeCell ref="W36:W37"/>
    <mergeCell ref="S42:S43"/>
    <mergeCell ref="T42:T43"/>
    <mergeCell ref="U42:U43"/>
    <mergeCell ref="V42:V43"/>
    <mergeCell ref="W42:W43"/>
    <mergeCell ref="X42:X43"/>
    <mergeCell ref="Y42:Y43"/>
    <mergeCell ref="Z42:Z43"/>
    <mergeCell ref="AC48:AC49"/>
    <mergeCell ref="AA42:AA43"/>
    <mergeCell ref="AB42:AB43"/>
    <mergeCell ref="AC42:AC43"/>
    <mergeCell ref="AD42:AD43"/>
    <mergeCell ref="AE42:AE43"/>
    <mergeCell ref="AF42:AF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R42:R43"/>
    <mergeCell ref="AG44:AG45"/>
    <mergeCell ref="O44:O45"/>
    <mergeCell ref="AM44:AM45"/>
    <mergeCell ref="AL44:AL45"/>
    <mergeCell ref="AK44:AK45"/>
    <mergeCell ref="AJ44:AJ45"/>
    <mergeCell ref="AE46:AE47"/>
    <mergeCell ref="AF46:AF47"/>
    <mergeCell ref="AG46:AG47"/>
    <mergeCell ref="AH46:AH47"/>
    <mergeCell ref="O46:O47"/>
    <mergeCell ref="X46:X47"/>
    <mergeCell ref="Y46:Y47"/>
    <mergeCell ref="Z46:Z47"/>
    <mergeCell ref="AA46:AA47"/>
    <mergeCell ref="AB46:AB47"/>
    <mergeCell ref="AC46:AC47"/>
    <mergeCell ref="AD46:AD47"/>
    <mergeCell ref="P46:P47"/>
    <mergeCell ref="Q46:Q47"/>
    <mergeCell ref="R46:R47"/>
    <mergeCell ref="S46:S47"/>
    <mergeCell ref="T46:T47"/>
    <mergeCell ref="U46:U47"/>
    <mergeCell ref="V46:V47"/>
    <mergeCell ref="AM46:AM47"/>
    <mergeCell ref="AL46:AL47"/>
    <mergeCell ref="AK46:AK47"/>
    <mergeCell ref="AJ46:AJ47"/>
    <mergeCell ref="C122:N122"/>
    <mergeCell ref="C124:N124"/>
    <mergeCell ref="C126:N126"/>
    <mergeCell ref="U121:U122"/>
    <mergeCell ref="V121:V122"/>
    <mergeCell ref="W121:W122"/>
    <mergeCell ref="X121:X122"/>
    <mergeCell ref="Y121:Y122"/>
    <mergeCell ref="Z121:Z122"/>
    <mergeCell ref="AA121:AA122"/>
    <mergeCell ref="AB121:AB122"/>
    <mergeCell ref="AC121:AC122"/>
    <mergeCell ref="AD121:AD122"/>
    <mergeCell ref="AE121:AE122"/>
    <mergeCell ref="AF121:AF122"/>
    <mergeCell ref="AG121:AG122"/>
    <mergeCell ref="AH121:AH122"/>
    <mergeCell ref="AM121:AM122"/>
    <mergeCell ref="AL125:AL126"/>
    <mergeCell ref="Z125:Z126"/>
    <mergeCell ref="AA125:AA126"/>
    <mergeCell ref="AB125:AB126"/>
    <mergeCell ref="AC125:AC126"/>
    <mergeCell ref="AD125:AD126"/>
    <mergeCell ref="AE125:AE126"/>
    <mergeCell ref="AH119:AH120"/>
    <mergeCell ref="S119:S120"/>
    <mergeCell ref="R119:R120"/>
    <mergeCell ref="AA119:AA120"/>
    <mergeCell ref="AB119:AB120"/>
    <mergeCell ref="AH123:AH124"/>
    <mergeCell ref="T121:T122"/>
    <mergeCell ref="T119:T120"/>
    <mergeCell ref="Z119:Z120"/>
    <mergeCell ref="Y48:Y49"/>
    <mergeCell ref="O121:O122"/>
    <mergeCell ref="O123:O124"/>
    <mergeCell ref="O125:O126"/>
    <mergeCell ref="P125:P126"/>
    <mergeCell ref="Q125:Q126"/>
    <mergeCell ref="R125:R126"/>
    <mergeCell ref="S125:S126"/>
    <mergeCell ref="T125:T126"/>
    <mergeCell ref="S121:S122"/>
    <mergeCell ref="P119:P120"/>
    <mergeCell ref="O119:O120"/>
    <mergeCell ref="U119:U120"/>
    <mergeCell ref="V119:V120"/>
    <mergeCell ref="W119:W120"/>
    <mergeCell ref="X119:X120"/>
    <mergeCell ref="Y119:Y120"/>
    <mergeCell ref="U125:U126"/>
    <mergeCell ref="V125:V126"/>
    <mergeCell ref="W125:W126"/>
    <mergeCell ref="X125:X126"/>
    <mergeCell ref="Y125:Y126"/>
    <mergeCell ref="Q119:Q120"/>
    <mergeCell ref="W46:W47"/>
    <mergeCell ref="AK121:AK122"/>
    <mergeCell ref="AJ121:AJ122"/>
    <mergeCell ref="P123:P124"/>
    <mergeCell ref="Q123:Q124"/>
    <mergeCell ref="R123:R124"/>
    <mergeCell ref="S123:S124"/>
    <mergeCell ref="T123:T124"/>
    <mergeCell ref="U123:U124"/>
    <mergeCell ref="V123:V124"/>
    <mergeCell ref="W123:W124"/>
    <mergeCell ref="X123:X124"/>
    <mergeCell ref="Y123:Y124"/>
    <mergeCell ref="Z123:Z124"/>
    <mergeCell ref="AA123:AA124"/>
    <mergeCell ref="AB123:AB124"/>
    <mergeCell ref="AC123:AC124"/>
    <mergeCell ref="AD123:AD124"/>
    <mergeCell ref="AE123:AE124"/>
    <mergeCell ref="AF123:AF124"/>
    <mergeCell ref="AG123:AG124"/>
    <mergeCell ref="P121:P122"/>
    <mergeCell ref="Q121:Q122"/>
    <mergeCell ref="R121:R122"/>
    <mergeCell ref="Q152:Q153"/>
    <mergeCell ref="R152:R153"/>
    <mergeCell ref="S152:S153"/>
    <mergeCell ref="T152:T153"/>
    <mergeCell ref="U152:U153"/>
    <mergeCell ref="AF125:AF126"/>
    <mergeCell ref="AG125:AG126"/>
    <mergeCell ref="C150:N150"/>
    <mergeCell ref="C149:N149"/>
    <mergeCell ref="C148:N148"/>
    <mergeCell ref="C147:N147"/>
    <mergeCell ref="C146:N146"/>
    <mergeCell ref="C145:N145"/>
    <mergeCell ref="C144:N144"/>
    <mergeCell ref="C143:N143"/>
    <mergeCell ref="C142:N142"/>
    <mergeCell ref="C141:N141"/>
    <mergeCell ref="C140:N140"/>
    <mergeCell ref="O127:O128"/>
    <mergeCell ref="P127:P128"/>
    <mergeCell ref="AC127:AC128"/>
    <mergeCell ref="AD127:AD128"/>
    <mergeCell ref="AE127:AE128"/>
    <mergeCell ref="V152:V153"/>
    <mergeCell ref="AH155:AH156"/>
    <mergeCell ref="O155:O156"/>
    <mergeCell ref="AM155:AM156"/>
    <mergeCell ref="AL155:AL156"/>
    <mergeCell ref="AK155:AK156"/>
    <mergeCell ref="AJ155:AJ156"/>
    <mergeCell ref="V155:V156"/>
    <mergeCell ref="W155:W156"/>
    <mergeCell ref="X155:X156"/>
    <mergeCell ref="Y155:Y156"/>
    <mergeCell ref="Z155:Z156"/>
    <mergeCell ref="AA155:AA156"/>
    <mergeCell ref="AB155:AB156"/>
    <mergeCell ref="AC155:AC156"/>
    <mergeCell ref="AD155:AD156"/>
    <mergeCell ref="P155:P156"/>
    <mergeCell ref="Q155:Q156"/>
    <mergeCell ref="R155:R156"/>
    <mergeCell ref="S155:S156"/>
    <mergeCell ref="T155:T156"/>
    <mergeCell ref="U155:U156"/>
    <mergeCell ref="AH172:AH173"/>
    <mergeCell ref="O172:O173"/>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M172:AM173"/>
    <mergeCell ref="AL172:AL173"/>
    <mergeCell ref="AK172:AK173"/>
    <mergeCell ref="AJ172:AJ173"/>
    <mergeCell ref="AG174:AG175"/>
    <mergeCell ref="AH174:AH175"/>
    <mergeCell ref="O174:O175"/>
    <mergeCell ref="P174:P175"/>
    <mergeCell ref="Q174:Q175"/>
    <mergeCell ref="R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E172:AE173"/>
    <mergeCell ref="AH176:AH177"/>
    <mergeCell ref="O176:O177"/>
    <mergeCell ref="AM176:AM177"/>
    <mergeCell ref="AL176:AL177"/>
    <mergeCell ref="AK176:AK177"/>
    <mergeCell ref="AJ176:AJ177"/>
    <mergeCell ref="AF174:AF175"/>
    <mergeCell ref="AM174:AM175"/>
    <mergeCell ref="AL174:AL175"/>
    <mergeCell ref="AK174:AK175"/>
    <mergeCell ref="AJ174:AJ175"/>
    <mergeCell ref="S176:S177"/>
    <mergeCell ref="T176:T177"/>
    <mergeCell ref="U176:U177"/>
    <mergeCell ref="V176:V177"/>
    <mergeCell ref="W176:W177"/>
    <mergeCell ref="X176:X177"/>
    <mergeCell ref="Y176:Y177"/>
    <mergeCell ref="Z176:Z177"/>
    <mergeCell ref="AA176:AA177"/>
    <mergeCell ref="AB176:AB177"/>
    <mergeCell ref="P176:P177"/>
    <mergeCell ref="Q176:Q177"/>
    <mergeCell ref="R176:R177"/>
    <mergeCell ref="AG179:AG180"/>
    <mergeCell ref="P179:P180"/>
    <mergeCell ref="Q179:Q180"/>
    <mergeCell ref="R179:R180"/>
    <mergeCell ref="S179:S180"/>
    <mergeCell ref="T179:T180"/>
    <mergeCell ref="U179:U180"/>
    <mergeCell ref="V179:V180"/>
    <mergeCell ref="W179:W180"/>
    <mergeCell ref="X179:X180"/>
    <mergeCell ref="AH179:AH180"/>
    <mergeCell ref="O179:O180"/>
    <mergeCell ref="AM179:AM180"/>
    <mergeCell ref="AL179:AL180"/>
    <mergeCell ref="AK179:AK180"/>
    <mergeCell ref="AJ179:AJ180"/>
    <mergeCell ref="P182:P183"/>
    <mergeCell ref="Q182:Q183"/>
    <mergeCell ref="R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O182:O183"/>
    <mergeCell ref="AJ184:AJ185"/>
    <mergeCell ref="AK184:AK185"/>
    <mergeCell ref="AL184:AL185"/>
    <mergeCell ref="AM184:AM185"/>
    <mergeCell ref="AM182:AM183"/>
    <mergeCell ref="AL182:AL183"/>
    <mergeCell ref="AK182:AK183"/>
    <mergeCell ref="AJ182:AJ183"/>
    <mergeCell ref="Z184:Z185"/>
    <mergeCell ref="AA184:AA185"/>
    <mergeCell ref="AB184:AB185"/>
    <mergeCell ref="AC184:AC185"/>
    <mergeCell ref="AD184:AD185"/>
    <mergeCell ref="AE184:AE185"/>
    <mergeCell ref="AF184:AF185"/>
    <mergeCell ref="AG184:AG185"/>
    <mergeCell ref="AH184:AH185"/>
    <mergeCell ref="O184:O185"/>
    <mergeCell ref="P184:P185"/>
    <mergeCell ref="Q184:Q185"/>
    <mergeCell ref="R184:R185"/>
    <mergeCell ref="S184:S185"/>
    <mergeCell ref="AG187:AG188"/>
    <mergeCell ref="AH187:AH188"/>
    <mergeCell ref="T184:T185"/>
    <mergeCell ref="U184:U185"/>
    <mergeCell ref="V184:V185"/>
    <mergeCell ref="W184:W185"/>
    <mergeCell ref="X184:X185"/>
    <mergeCell ref="Y184:Y185"/>
    <mergeCell ref="C188:N188"/>
    <mergeCell ref="X187:X188"/>
    <mergeCell ref="Y187:Y188"/>
    <mergeCell ref="C184:N184"/>
    <mergeCell ref="C185:N185"/>
    <mergeCell ref="P187:P188"/>
    <mergeCell ref="Q187:Q188"/>
    <mergeCell ref="R187:R188"/>
    <mergeCell ref="S187:S188"/>
    <mergeCell ref="T187:T188"/>
    <mergeCell ref="U187:U188"/>
    <mergeCell ref="V187:V188"/>
    <mergeCell ref="W187:W188"/>
    <mergeCell ref="O187:O188"/>
    <mergeCell ref="Z187:Z188"/>
    <mergeCell ref="AA187:AA188"/>
    <mergeCell ref="AE187:AE188"/>
    <mergeCell ref="AF187:AF188"/>
    <mergeCell ref="Y179:Y180"/>
    <mergeCell ref="Z179:Z180"/>
    <mergeCell ref="AA179:AA180"/>
    <mergeCell ref="AB179:AB180"/>
    <mergeCell ref="AC179:AC180"/>
    <mergeCell ref="AD179:AD180"/>
    <mergeCell ref="AE179:AE180"/>
    <mergeCell ref="AF179:AF180"/>
    <mergeCell ref="AE176:AE177"/>
    <mergeCell ref="AF176:AF177"/>
    <mergeCell ref="AD172:AD173"/>
    <mergeCell ref="AF172:AF173"/>
    <mergeCell ref="AE155:AE156"/>
    <mergeCell ref="AF119:AF120"/>
    <mergeCell ref="AG119:AG120"/>
    <mergeCell ref="AD119:AD120"/>
    <mergeCell ref="AE119:AE120"/>
    <mergeCell ref="AG176:AG177"/>
    <mergeCell ref="AG172:AG173"/>
    <mergeCell ref="AF155:AF156"/>
    <mergeCell ref="AG155:AG156"/>
    <mergeCell ref="AF127:AF128"/>
    <mergeCell ref="AG127:AG128"/>
    <mergeCell ref="AF164:AF165"/>
    <mergeCell ref="AG164:AG165"/>
    <mergeCell ref="AA127:AA128"/>
    <mergeCell ref="AB127:AB128"/>
    <mergeCell ref="W152:W153"/>
    <mergeCell ref="S164:S165"/>
    <mergeCell ref="T164:T165"/>
    <mergeCell ref="U164:U165"/>
    <mergeCell ref="V164:V165"/>
    <mergeCell ref="W164:W165"/>
    <mergeCell ref="X164:X165"/>
    <mergeCell ref="T127:T128"/>
    <mergeCell ref="U127:U128"/>
    <mergeCell ref="V127:V128"/>
    <mergeCell ref="W127:W128"/>
    <mergeCell ref="X127:X128"/>
    <mergeCell ref="AE152:AE153"/>
    <mergeCell ref="AF152:AF153"/>
    <mergeCell ref="AG152:AG153"/>
    <mergeCell ref="AH152:AH153"/>
    <mergeCell ref="AC119:AC120"/>
    <mergeCell ref="AH127:AH128"/>
    <mergeCell ref="AK125:AK126"/>
    <mergeCell ref="AL127:AL128"/>
    <mergeCell ref="AK127:AK128"/>
    <mergeCell ref="AJ123:AJ124"/>
    <mergeCell ref="AJ125:AJ126"/>
    <mergeCell ref="AE164:AE165"/>
    <mergeCell ref="AM123:AM124"/>
    <mergeCell ref="AH125:AH126"/>
    <mergeCell ref="B84:B85"/>
    <mergeCell ref="C85:N85"/>
    <mergeCell ref="P152:P153"/>
    <mergeCell ref="O152:O153"/>
    <mergeCell ref="AM152:AM153"/>
    <mergeCell ref="AL152:AL153"/>
    <mergeCell ref="AK152:AK153"/>
    <mergeCell ref="AJ152:AJ153"/>
    <mergeCell ref="Y127:Y128"/>
    <mergeCell ref="Z127:Z128"/>
    <mergeCell ref="AM119:AM120"/>
    <mergeCell ref="AL119:AL120"/>
    <mergeCell ref="AK119:AK120"/>
    <mergeCell ref="AJ119:AJ120"/>
    <mergeCell ref="X152:X153"/>
    <mergeCell ref="Y152:Y153"/>
    <mergeCell ref="Z152:Z153"/>
    <mergeCell ref="AA152:AA153"/>
    <mergeCell ref="AB152:AB153"/>
    <mergeCell ref="AC152:AC153"/>
    <mergeCell ref="AD152:AD153"/>
    <mergeCell ref="Z206:Z207"/>
    <mergeCell ref="C165:N165"/>
    <mergeCell ref="B164:B165"/>
    <mergeCell ref="Y164:Y165"/>
    <mergeCell ref="Z164:Z165"/>
    <mergeCell ref="AA164:AA165"/>
    <mergeCell ref="AB164:AB165"/>
    <mergeCell ref="AC164:AC165"/>
    <mergeCell ref="AD164:AD165"/>
    <mergeCell ref="AC176:AC177"/>
    <mergeCell ref="AD176:AD177"/>
    <mergeCell ref="AB187:AB188"/>
    <mergeCell ref="AC187:AC188"/>
    <mergeCell ref="AD187:AD188"/>
    <mergeCell ref="C183:N183"/>
    <mergeCell ref="C180:N180"/>
    <mergeCell ref="C177:N177"/>
    <mergeCell ref="C175:N175"/>
    <mergeCell ref="C173:N173"/>
    <mergeCell ref="C178:N178"/>
    <mergeCell ref="C179:N179"/>
    <mergeCell ref="C181:N181"/>
    <mergeCell ref="C182:N182"/>
    <mergeCell ref="C176:N176"/>
    <mergeCell ref="AA206:AA207"/>
    <mergeCell ref="AH164:AH165"/>
    <mergeCell ref="P164:P165"/>
    <mergeCell ref="O164:O165"/>
    <mergeCell ref="Q164:Q165"/>
    <mergeCell ref="R164:R165"/>
    <mergeCell ref="AB206:AB207"/>
    <mergeCell ref="AC206:AC207"/>
    <mergeCell ref="AD206:AD207"/>
    <mergeCell ref="AE206:AE207"/>
    <mergeCell ref="AF206:AF207"/>
    <mergeCell ref="AG206:AG207"/>
    <mergeCell ref="AH206:AH207"/>
    <mergeCell ref="O206:O207"/>
    <mergeCell ref="P206:P207"/>
    <mergeCell ref="Q206:Q207"/>
    <mergeCell ref="R206:R207"/>
    <mergeCell ref="S206:S207"/>
    <mergeCell ref="T206:T207"/>
    <mergeCell ref="U206:U207"/>
    <mergeCell ref="V206:V207"/>
    <mergeCell ref="W206:W207"/>
    <mergeCell ref="X206:X207"/>
    <mergeCell ref="Y206:Y207"/>
  </mergeCells>
  <conditionalFormatting sqref="O206:AH206 O208:AH208">
    <cfRule type="containsText" dxfId="931" priority="1040" operator="containsText" text="0">
      <formula>NOT(ISERROR(SEARCH("0",O206)))</formula>
    </cfRule>
    <cfRule type="containsText" dxfId="930" priority="1041" operator="containsText" text="1">
      <formula>NOT(ISERROR(SEARCH("1",O206)))</formula>
    </cfRule>
    <cfRule type="containsText" dxfId="929" priority="1042" operator="containsText" text="n/a">
      <formula>NOT(ISERROR(SEARCH("n/a",O206)))</formula>
    </cfRule>
  </conditionalFormatting>
  <conditionalFormatting sqref="O187:AH187 O191:AH192 O195:AH201 O189:AH189 O136:AH136 O214:AH215">
    <cfRule type="containsText" dxfId="928" priority="1037" operator="containsText" text="0">
      <formula>NOT(ISERROR(SEARCH("0",O136)))</formula>
    </cfRule>
    <cfRule type="containsText" dxfId="927" priority="1038" operator="containsText" text="1">
      <formula>NOT(ISERROR(SEARCH("1",O136)))</formula>
    </cfRule>
    <cfRule type="containsText" dxfId="926" priority="1039" operator="containsText" text="n/a">
      <formula>NOT(ISERROR(SEARCH("n/a",O136)))</formula>
    </cfRule>
  </conditionalFormatting>
  <conditionalFormatting sqref="O193:AH193">
    <cfRule type="containsText" dxfId="925" priority="764" operator="containsText" text="0">
      <formula>NOT(ISERROR(SEARCH("0",O193)))</formula>
    </cfRule>
    <cfRule type="containsText" dxfId="924" priority="765" operator="containsText" text="1">
      <formula>NOT(ISERROR(SEARCH("1",O193)))</formula>
    </cfRule>
    <cfRule type="containsText" dxfId="923" priority="766" operator="containsText" text="dk">
      <formula>NOT(ISERROR(SEARCH("dk",O193)))</formula>
    </cfRule>
    <cfRule type="containsText" dxfId="922" priority="767" operator="containsText" text="2">
      <formula>NOT(ISERROR(SEARCH("2",O193)))</formula>
    </cfRule>
    <cfRule type="containsText" dxfId="921" priority="1036" operator="containsText" text="n/a">
      <formula>NOT(ISERROR(SEARCH("n/a",O193)))</formula>
    </cfRule>
  </conditionalFormatting>
  <conditionalFormatting sqref="O172:AH172 O182:AH182 O174:AH174">
    <cfRule type="containsText" dxfId="920" priority="1033" operator="containsText" text="0">
      <formula>NOT(ISERROR(SEARCH("0",O172)))</formula>
    </cfRule>
    <cfRule type="containsText" dxfId="919" priority="1034" operator="containsText" text="1">
      <formula>NOT(ISERROR(SEARCH("1",O172)))</formula>
    </cfRule>
    <cfRule type="containsText" dxfId="918" priority="1035" operator="containsText" text="n/a">
      <formula>NOT(ISERROR(SEARCH("n/a",O172)))</formula>
    </cfRule>
  </conditionalFormatting>
  <conditionalFormatting sqref="O184:AH184">
    <cfRule type="containsText" dxfId="917" priority="1032" operator="containsText" text="n/a">
      <formula>NOT(ISERROR(SEARCH("n/a",O184)))</formula>
    </cfRule>
  </conditionalFormatting>
  <conditionalFormatting sqref="O176:AH176">
    <cfRule type="containsText" dxfId="916" priority="1028" operator="containsText" text="0">
      <formula>NOT(ISERROR(SEARCH("0",O176)))</formula>
    </cfRule>
    <cfRule type="containsText" dxfId="915" priority="1029" operator="containsText" text="1">
      <formula>NOT(ISERROR(SEARCH("1",O176)))</formula>
    </cfRule>
    <cfRule type="containsText" dxfId="914" priority="1030" operator="containsText" text="n/a">
      <formula>NOT(ISERROR(SEARCH("n/a",O176)))</formula>
    </cfRule>
  </conditionalFormatting>
  <conditionalFormatting sqref="O179:AH179">
    <cfRule type="containsText" dxfId="913" priority="1025" operator="containsText" text="0">
      <formula>NOT(ISERROR(SEARCH("0",O179)))</formula>
    </cfRule>
    <cfRule type="containsText" dxfId="912" priority="1026" operator="containsText" text="1">
      <formula>NOT(ISERROR(SEARCH("1",O179)))</formula>
    </cfRule>
    <cfRule type="containsText" dxfId="911" priority="1027" operator="containsText" text="n/a">
      <formula>NOT(ISERROR(SEARCH("n/a",O179)))</formula>
    </cfRule>
  </conditionalFormatting>
  <conditionalFormatting sqref="O54:AH54 O64:AH68 O70:AH74 O56:AH62">
    <cfRule type="containsText" dxfId="910" priority="1019" operator="containsText" text="0">
      <formula>NOT(ISERROR(SEARCH("0",O54)))</formula>
    </cfRule>
    <cfRule type="containsText" dxfId="909" priority="1020" operator="containsText" text="1">
      <formula>NOT(ISERROR(SEARCH("1",O54)))</formula>
    </cfRule>
  </conditionalFormatting>
  <conditionalFormatting sqref="O51:AH52">
    <cfRule type="containsText" dxfId="908" priority="1016" operator="containsText" text="0">
      <formula>NOT(ISERROR(SEARCH("0",O51)))</formula>
    </cfRule>
    <cfRule type="containsText" dxfId="907" priority="1017" operator="containsText" text="1">
      <formula>NOT(ISERROR(SEARCH("1",O51)))</formula>
    </cfRule>
    <cfRule type="containsText" dxfId="906" priority="1018" operator="containsText" text="n/a">
      <formula>NOT(ISERROR(SEARCH("n/a",O51)))</formula>
    </cfRule>
  </conditionalFormatting>
  <conditionalFormatting sqref="O212:AH213">
    <cfRule type="containsText" dxfId="905" priority="1013" operator="containsText" text="0">
      <formula>NOT(ISERROR(SEARCH("0",O212)))</formula>
    </cfRule>
    <cfRule type="containsText" dxfId="904" priority="1014" operator="containsText" text="1">
      <formula>NOT(ISERROR(SEARCH("1",O212)))</formula>
    </cfRule>
    <cfRule type="containsText" dxfId="903" priority="1015" operator="containsText" text="n/a">
      <formula>NOT(ISERROR(SEARCH("n/a",O212)))</formula>
    </cfRule>
  </conditionalFormatting>
  <conditionalFormatting sqref="O32:AH32 O36:AH36 O39:AH39 O44:AH44 O41:AH41 O46:AH46 O48:AH48">
    <cfRule type="containsText" dxfId="902" priority="1007" operator="containsText" text="0">
      <formula>NOT(ISERROR(SEARCH("0",O32)))</formula>
    </cfRule>
    <cfRule type="containsText" dxfId="901" priority="1008" operator="containsText" text="1">
      <formula>NOT(ISERROR(SEARCH("1",O32)))</formula>
    </cfRule>
    <cfRule type="containsText" dxfId="900" priority="1009" operator="containsText" text="n/a">
      <formula>NOT(ISERROR(SEARCH("n/a",O32)))</formula>
    </cfRule>
  </conditionalFormatting>
  <conditionalFormatting sqref="O76:AH76 O78:AH83">
    <cfRule type="containsText" dxfId="899" priority="1005" operator="containsText" text="0">
      <formula>NOT(ISERROR(SEARCH("0",O76)))</formula>
    </cfRule>
    <cfRule type="containsText" dxfId="898" priority="1006" operator="containsText" text="1">
      <formula>NOT(ISERROR(SEARCH("1",O76)))</formula>
    </cfRule>
  </conditionalFormatting>
  <conditionalFormatting sqref="O119:AH119 O125:AH125 O129:AH130 O132:AH133 O121:AH121">
    <cfRule type="containsText" dxfId="897" priority="1002" operator="containsText" text="0">
      <formula>NOT(ISERROR(SEARCH("0",O119)))</formula>
    </cfRule>
    <cfRule type="containsText" dxfId="896" priority="1003" operator="containsText" text="1">
      <formula>NOT(ISERROR(SEARCH("1",O119)))</formula>
    </cfRule>
    <cfRule type="containsText" dxfId="895" priority="1004" operator="containsText" text="n/a">
      <formula>NOT(ISERROR(SEARCH("n/a",O119)))</formula>
    </cfRule>
  </conditionalFormatting>
  <conditionalFormatting sqref="O127:AH127">
    <cfRule type="containsText" dxfId="894" priority="999" operator="containsText" text="2">
      <formula>NOT(ISERROR(SEARCH("2",O127)))</formula>
    </cfRule>
    <cfRule type="containsText" dxfId="893" priority="1000" operator="containsText" text="0">
      <formula>NOT(ISERROR(SEARCH("0",O127)))</formula>
    </cfRule>
    <cfRule type="containsText" dxfId="892" priority="1001" operator="containsText" text="1">
      <formula>NOT(ISERROR(SEARCH("1",O127)))</formula>
    </cfRule>
  </conditionalFormatting>
  <conditionalFormatting sqref="O135:AH135">
    <cfRule type="containsText" dxfId="891" priority="996" operator="containsText" text="0">
      <formula>NOT(ISERROR(SEARCH("0",O135)))</formula>
    </cfRule>
    <cfRule type="containsText" dxfId="890" priority="997" operator="containsText" text="1">
      <formula>NOT(ISERROR(SEARCH("1",O135)))</formula>
    </cfRule>
    <cfRule type="containsText" dxfId="889" priority="998" operator="containsText" text="n/a">
      <formula>NOT(ISERROR(SEARCH("n/a",O135)))</formula>
    </cfRule>
  </conditionalFormatting>
  <conditionalFormatting sqref="O138:AH138 O151:AH152 O157:AH164 O154:AH155 O166:AH167">
    <cfRule type="containsText" dxfId="888" priority="993" operator="containsText" text="0">
      <formula>NOT(ISERROR(SEARCH("0",O138)))</formula>
    </cfRule>
    <cfRule type="containsText" dxfId="887" priority="994" operator="containsText" text="1">
      <formula>NOT(ISERROR(SEARCH("1",O138)))</formula>
    </cfRule>
    <cfRule type="containsText" dxfId="886" priority="995" operator="containsText" text="n/a">
      <formula>NOT(ISERROR(SEARCH("n/a",O138)))</formula>
    </cfRule>
  </conditionalFormatting>
  <conditionalFormatting sqref="O164:AH164">
    <cfRule type="containsText" dxfId="885" priority="992" operator="containsText" text="2">
      <formula>NOT(ISERROR(SEARCH("2",O164)))</formula>
    </cfRule>
  </conditionalFormatting>
  <conditionalFormatting sqref="O78:O83 O87:O88 O93 O99 O105 O111 O96:O97 O102:O103 O108:O109 O114:O115 O90:O91">
    <cfRule type="expression" dxfId="884" priority="991">
      <formula>UPPER($O$76)="0"</formula>
    </cfRule>
  </conditionalFormatting>
  <conditionalFormatting sqref="P78:P83 P87:P91 P93 P99 P105 P111 P96:P97 P102:P103 P108:P109 P114:P115 Q89:AH89">
    <cfRule type="expression" dxfId="883" priority="990">
      <formula>UPPER($P$76)="0"</formula>
    </cfRule>
  </conditionalFormatting>
  <conditionalFormatting sqref="Q78:Q83 Q87:Q88 Q93 Q99 Q105 Q111 Q96:Q97 Q102:Q103 Q108:Q109 Q114:Q115 Q90:Q91">
    <cfRule type="expression" dxfId="882" priority="989">
      <formula>UPPER($Q$76)="0"</formula>
    </cfRule>
  </conditionalFormatting>
  <conditionalFormatting sqref="R78:R83 R87:R88 R93 R99 R105 R111 R96:R97 R102:R103 R108:R109 R114:R115 R90:R91">
    <cfRule type="expression" dxfId="881" priority="988">
      <formula>UPPER($R$76)="0"</formula>
    </cfRule>
  </conditionalFormatting>
  <conditionalFormatting sqref="S78:S83 S87:S88 S93 S99 S105 S111 S96:S97 S102:S103 S108:S109 S114:S115 S90:S91">
    <cfRule type="expression" dxfId="880" priority="987">
      <formula>UPPER($S$76)="0"</formula>
    </cfRule>
  </conditionalFormatting>
  <conditionalFormatting sqref="T78:T83 T87:T88 T93 T99 T105 T111 T96:T97 T102:T103 T108:T109 T114:T115 T90:T91">
    <cfRule type="expression" dxfId="879" priority="986">
      <formula>UPPER($T$76)="0"</formula>
    </cfRule>
  </conditionalFormatting>
  <conditionalFormatting sqref="U78:U83 U87:U88 U93 U99 U105 U111 U96:U97 U102:U103 U108:U109 U114:U115 U90:U91">
    <cfRule type="expression" dxfId="878" priority="985">
      <formula>UPPER($U$76)="0"</formula>
    </cfRule>
  </conditionalFormatting>
  <conditionalFormatting sqref="V78:V83 V87:V88 V93 V99 V105 V111 V96:V97 V102:V103 V108:V109 V114:V115 V90:V91">
    <cfRule type="expression" dxfId="877" priority="984">
      <formula>UPPER($V$76)="0"</formula>
    </cfRule>
  </conditionalFormatting>
  <conditionalFormatting sqref="W78:W83 W87:W88 W93 W105 W111 W99 W96:W97 W102:W103 W108:W109 W114:W115 W90:W91">
    <cfRule type="expression" dxfId="876" priority="983">
      <formula>UPPER($W$76)="0"</formula>
    </cfRule>
  </conditionalFormatting>
  <conditionalFormatting sqref="X78:X83 X87:X88 X93 X99 X105 X111 X96:X97 X102:X103 X108:X109 X114:X115 X90:X91">
    <cfRule type="expression" dxfId="875" priority="982">
      <formula>UPPER($X$76)="0"</formula>
    </cfRule>
  </conditionalFormatting>
  <conditionalFormatting sqref="Y78:Y83 Y87:Y88 Y93 Y99 Y105 Y111 Y96:Y97 Y102:Y103 Y108:Y109 Y114:Y115 Y90:Y91">
    <cfRule type="expression" dxfId="874" priority="981">
      <formula>UPPER($Y$76)="0"</formula>
    </cfRule>
  </conditionalFormatting>
  <conditionalFormatting sqref="Z78:Z83 Z87:Z88 Z93 Z99 Z105 Z111 Z96:Z97 Z102:Z103 Z108:Z109 Z114:Z115 Z90:Z91">
    <cfRule type="expression" dxfId="873" priority="980">
      <formula>UPPER($Z$76)="0"</formula>
    </cfRule>
  </conditionalFormatting>
  <conditionalFormatting sqref="AA78:AA83 AA87:AA88 AA93 AA99 AA105 AA111 AA96:AA97 AA102:AA103 AA108:AA109 AA114:AA115 AA90:AA91">
    <cfRule type="expression" dxfId="872" priority="979">
      <formula>UPPER($AA$76)="0"</formula>
    </cfRule>
  </conditionalFormatting>
  <conditionalFormatting sqref="AB78:AB83 AB87:AB88 AB93 AB99 AB105 AB111 AB96:AB97 AB102:AB103 AB108:AB109 AB114:AB115 AB90:AB91">
    <cfRule type="expression" dxfId="871" priority="978">
      <formula>UPPER($AB$76)="0"</formula>
    </cfRule>
  </conditionalFormatting>
  <conditionalFormatting sqref="AC78:AC83 AC87:AC88 AC93 AC99 AC105 AC111 AC96:AC97 AC102:AC103 AC108:AC109 AC114:AC115 AC90:AC91">
    <cfRule type="expression" dxfId="870" priority="977">
      <formula>UPPER($AC$76)="0"</formula>
    </cfRule>
  </conditionalFormatting>
  <conditionalFormatting sqref="AD78:AD83 AD87:AD88 AD93 AD99 AD105 AD111 AD96:AD97 AD102:AD103 AD108:AD109 AD114:AD115 AD90:AD91">
    <cfRule type="expression" dxfId="869" priority="976">
      <formula>UPPER($AD$76)="0"</formula>
    </cfRule>
  </conditionalFormatting>
  <conditionalFormatting sqref="AE78:AE83 AE87:AE88 AE93 AE99 AE105 AE111 AE96:AE97 AE102:AE103 AE108:AE109 AE114:AE115 AE90:AE91">
    <cfRule type="expression" dxfId="868" priority="975">
      <formula>UPPER($AE$76)="0"</formula>
    </cfRule>
  </conditionalFormatting>
  <conditionalFormatting sqref="AF78:AF83 AF87:AF88 AF93 AF99 AF105 AF111 AF96:AF97 AF102:AF103 AF108:AF109 AF114:AF115 AF90:AF91">
    <cfRule type="expression" dxfId="867" priority="974">
      <formula>UPPER($AF$76)="0"</formula>
    </cfRule>
  </conditionalFormatting>
  <conditionalFormatting sqref="AG78:AG83 AG87:AG88 AG93 AG99 AG105 AG111 AG96:AG97 AG102:AG103 AG108:AG109 AG114:AG115 AG90:AG91">
    <cfRule type="expression" dxfId="866" priority="973">
      <formula>UPPER($AG$76)="0"</formula>
    </cfRule>
  </conditionalFormatting>
  <conditionalFormatting sqref="AH78:AH83 AH87:AH88 AH93 AH99 AH105 AH111 AH96:AH97 AH102:AH103 AH108:AH109 AH114:AH115 AH90:AH91">
    <cfRule type="expression" dxfId="865" priority="972">
      <formula>UPPER($AH$76)="0"</formula>
    </cfRule>
  </conditionalFormatting>
  <conditionalFormatting sqref="O87:O88 O93 O99 O105 O111 O96:O97 O102:O103 O108:O109 O114:O115 O90:O91">
    <cfRule type="expression" dxfId="864" priority="971">
      <formula>UPPER($O$83)="0"</formula>
    </cfRule>
  </conditionalFormatting>
  <conditionalFormatting sqref="P87:P91 P93 P99 P105 P111 P96:P97 P102:P103 P108:P109 P114:P115 Q89:AH89">
    <cfRule type="expression" dxfId="863" priority="970">
      <formula>UPPER($P$83)="0"</formula>
    </cfRule>
  </conditionalFormatting>
  <conditionalFormatting sqref="Q87:Q88 Q93 Q99 Q105 Q111 Q96:Q97 Q102:Q103 Q108:Q109 Q114:Q115 Q90:Q91">
    <cfRule type="expression" dxfId="862" priority="969">
      <formula>UPPER($Q$83)="0"</formula>
    </cfRule>
  </conditionalFormatting>
  <conditionalFormatting sqref="R87:R88 R93 R99 R105 R111 R96:R97 R102:R103 R108:R109 R114:R115 R90:R91">
    <cfRule type="expression" dxfId="861" priority="968">
      <formula>UPPER($R$83)="0"</formula>
    </cfRule>
  </conditionalFormatting>
  <conditionalFormatting sqref="S87:S88 S93 S99 S105 S111 S96:S97 S102:S103 S108:S109 S114:S115 S90:S91">
    <cfRule type="expression" dxfId="860" priority="967">
      <formula>UPPER($S$83)="0"</formula>
    </cfRule>
  </conditionalFormatting>
  <conditionalFormatting sqref="T87:T88 T93 T99 T105 T111 T96:T97 T102:T103 T108:T109 T114:T115 T90:T91">
    <cfRule type="expression" dxfId="859" priority="966">
      <formula>UPPER($T$83)="0"</formula>
    </cfRule>
  </conditionalFormatting>
  <conditionalFormatting sqref="U87:U88 U93 U99 U105 U111 U96:U97 U102:U103 U108:U109 U114:U115 U90:U91">
    <cfRule type="expression" dxfId="858" priority="965">
      <formula>UPPER($U$83)="0"</formula>
    </cfRule>
  </conditionalFormatting>
  <conditionalFormatting sqref="V87:V88 V93 V99 V105 V111 V96:V97 V102:V103 V108:V109 V114:V115 V90:V91">
    <cfRule type="expression" dxfId="857" priority="964">
      <formula>UPPER($V$83)="0"</formula>
    </cfRule>
  </conditionalFormatting>
  <conditionalFormatting sqref="W87:W88 W93 W99 W105 W111 W96:W97 W102:W103 W108:W109 W114:W115 W90:W91">
    <cfRule type="expression" dxfId="856" priority="963">
      <formula>UPPER($W$83)="0"</formula>
    </cfRule>
  </conditionalFormatting>
  <conditionalFormatting sqref="X87:X88 X93 X99 X105 X111 X96:X97 X102:X103 X108:X109 X114:X115 X90:X91">
    <cfRule type="expression" dxfId="855" priority="962">
      <formula>UPPER($X$83)="0"</formula>
    </cfRule>
  </conditionalFormatting>
  <conditionalFormatting sqref="Y87:Y88 Y93 Y99 Y105 Y111 Y96:Y97 Y102:Y103 Y108:Y109 Y114:Y115 Y90:Y91">
    <cfRule type="expression" dxfId="854" priority="961">
      <formula>UPPER($Y$83)="0"</formula>
    </cfRule>
  </conditionalFormatting>
  <conditionalFormatting sqref="Z87:Z88 Z93 Z99 Z105 Z111 Z96:Z97 Z102:Z103 Z108:Z109 Z114:Z115 Z90:Z91">
    <cfRule type="expression" dxfId="853" priority="960">
      <formula>UPPER($Z$83)="0"</formula>
    </cfRule>
  </conditionalFormatting>
  <conditionalFormatting sqref="AA87:AA88 AA93 AA99 AA105 AA111 AA96:AA97 AA102:AA103 AA108:AA109 AA114:AA115 AA90:AA91">
    <cfRule type="expression" dxfId="852" priority="959">
      <formula>UPPER($AA$83)="0"</formula>
    </cfRule>
  </conditionalFormatting>
  <conditionalFormatting sqref="AB87:AB88 AB93 AB99 AB105 AB111 AB96:AB97 AB102:AB103 AB108:AB109 AB114:AB115 AB90:AB91">
    <cfRule type="expression" dxfId="851" priority="958">
      <formula>UPPER($AB$83)="0"</formula>
    </cfRule>
  </conditionalFormatting>
  <conditionalFormatting sqref="AC87:AC88 AC93 AC99 AC105 AC111 AC96:AC97 AC102:AC103 AC108:AC109 AC114:AC115 AC90:AC91">
    <cfRule type="expression" dxfId="850" priority="957">
      <formula>UPPER($AC$83)="0"</formula>
    </cfRule>
  </conditionalFormatting>
  <conditionalFormatting sqref="AD87:AD88 AD93 AD99 AD105 AD111 AD96:AD97 AD102:AD103 AD108:AD109 AD114:AD115 AD90:AD91">
    <cfRule type="expression" dxfId="849" priority="956">
      <formula>UPPER($AD$83)="0"</formula>
    </cfRule>
  </conditionalFormatting>
  <conditionalFormatting sqref="AE87:AE88 AE93 AE99 AE105 AE111 AE96:AE97 AE102:AE103 AE108:AE109 AE114:AE115 AE90:AE91">
    <cfRule type="expression" dxfId="848" priority="955">
      <formula>UPPER($AE$83)="0"</formula>
    </cfRule>
  </conditionalFormatting>
  <conditionalFormatting sqref="AF87:AF88 AF93 AF99 AF105 AF111 AF96:AF97 AF102:AF103 AF108:AF109 AF114:AF115 AF90:AF91">
    <cfRule type="expression" dxfId="847" priority="954">
      <formula>UPPER($AF$83)="0"</formula>
    </cfRule>
  </conditionalFormatting>
  <conditionalFormatting sqref="AG87:AG88 AG93 AG99 AG105 AG111 AG96:AG97 AG102:AG103 AG108:AG109 AG114:AG115 AG90:AG91">
    <cfRule type="expression" dxfId="846" priority="953">
      <formula>UPPER($AG$83)="0"</formula>
    </cfRule>
  </conditionalFormatting>
  <conditionalFormatting sqref="AH87:AH88 AH93 AH99 AH105 AH111 AH96:AH97 AH102:AH103 AH108:AH109 AH114:AH115 AH90:AH91">
    <cfRule type="expression" dxfId="845" priority="952">
      <formula>UPPER($AH$83)="0"</formula>
    </cfRule>
  </conditionalFormatting>
  <conditionalFormatting sqref="O34:AH34">
    <cfRule type="containsText" dxfId="844" priority="951" operator="containsText" text="n/a">
      <formula>NOT(ISERROR(SEARCH("n/a",O34)))</formula>
    </cfRule>
  </conditionalFormatting>
  <conditionalFormatting sqref="O42:AH42">
    <cfRule type="containsText" dxfId="843" priority="949" operator="containsText" text="n/a">
      <formula>NOT(ISERROR(SEARCH("n/a",O42)))</formula>
    </cfRule>
  </conditionalFormatting>
  <conditionalFormatting sqref="O94">
    <cfRule type="expression" dxfId="842" priority="948">
      <formula>UPPER($O$76)="0"</formula>
    </cfRule>
  </conditionalFormatting>
  <conditionalFormatting sqref="P94">
    <cfRule type="expression" dxfId="841" priority="947">
      <formula>UPPER($P$76)="0"</formula>
    </cfRule>
  </conditionalFormatting>
  <conditionalFormatting sqref="Q94">
    <cfRule type="expression" dxfId="840" priority="946">
      <formula>UPPER($Q$76)="0"</formula>
    </cfRule>
  </conditionalFormatting>
  <conditionalFormatting sqref="R94">
    <cfRule type="expression" dxfId="839" priority="945">
      <formula>UPPER($R$76)="0"</formula>
    </cfRule>
  </conditionalFormatting>
  <conditionalFormatting sqref="S94">
    <cfRule type="expression" dxfId="838" priority="944">
      <formula>UPPER($S$76)="0"</formula>
    </cfRule>
  </conditionalFormatting>
  <conditionalFormatting sqref="T94">
    <cfRule type="expression" dxfId="837" priority="943">
      <formula>UPPER($T$76)="0"</formula>
    </cfRule>
  </conditionalFormatting>
  <conditionalFormatting sqref="U94">
    <cfRule type="expression" dxfId="836" priority="942">
      <formula>UPPER($U$76)="0"</formula>
    </cfRule>
  </conditionalFormatting>
  <conditionalFormatting sqref="V94">
    <cfRule type="expression" dxfId="835" priority="941">
      <formula>UPPER($V$76)="0"</formula>
    </cfRule>
  </conditionalFormatting>
  <conditionalFormatting sqref="W94">
    <cfRule type="expression" dxfId="834" priority="940">
      <formula>UPPER($W$76)="0"</formula>
    </cfRule>
  </conditionalFormatting>
  <conditionalFormatting sqref="X94">
    <cfRule type="expression" dxfId="833" priority="939">
      <formula>UPPER($X$76)="0"</formula>
    </cfRule>
  </conditionalFormatting>
  <conditionalFormatting sqref="Y94">
    <cfRule type="expression" dxfId="832" priority="938">
      <formula>UPPER($Y$76)="0"</formula>
    </cfRule>
  </conditionalFormatting>
  <conditionalFormatting sqref="Z94">
    <cfRule type="expression" dxfId="831" priority="937">
      <formula>UPPER($Z$76)="0"</formula>
    </cfRule>
  </conditionalFormatting>
  <conditionalFormatting sqref="AA94">
    <cfRule type="expression" dxfId="830" priority="936">
      <formula>UPPER($AA$76)="0"</formula>
    </cfRule>
  </conditionalFormatting>
  <conditionalFormatting sqref="AB94">
    <cfRule type="expression" dxfId="829" priority="935">
      <formula>UPPER($AB$76)="0"</formula>
    </cfRule>
  </conditionalFormatting>
  <conditionalFormatting sqref="AC94">
    <cfRule type="expression" dxfId="828" priority="934">
      <formula>UPPER($AC$76)="0"</formula>
    </cfRule>
  </conditionalFormatting>
  <conditionalFormatting sqref="AD94">
    <cfRule type="expression" dxfId="827" priority="933">
      <formula>UPPER($AD$76)="0"</formula>
    </cfRule>
  </conditionalFormatting>
  <conditionalFormatting sqref="AE94">
    <cfRule type="expression" dxfId="826" priority="932">
      <formula>UPPER($AE$76)="0"</formula>
    </cfRule>
  </conditionalFormatting>
  <conditionalFormatting sqref="AF94">
    <cfRule type="expression" dxfId="825" priority="931">
      <formula>UPPER($AF$76)="0"</formula>
    </cfRule>
  </conditionalFormatting>
  <conditionalFormatting sqref="AG94">
    <cfRule type="expression" dxfId="824" priority="930">
      <formula>UPPER($AG$76)="0"</formula>
    </cfRule>
  </conditionalFormatting>
  <conditionalFormatting sqref="AH94">
    <cfRule type="expression" dxfId="823" priority="929">
      <formula>UPPER($AH$76)="0"</formula>
    </cfRule>
  </conditionalFormatting>
  <conditionalFormatting sqref="O94">
    <cfRule type="expression" dxfId="822" priority="928">
      <formula>UPPER($O$83)="0"</formula>
    </cfRule>
  </conditionalFormatting>
  <conditionalFormatting sqref="P94">
    <cfRule type="expression" dxfId="821" priority="927">
      <formula>UPPER($P$83)="0"</formula>
    </cfRule>
  </conditionalFormatting>
  <conditionalFormatting sqref="Q94">
    <cfRule type="expression" dxfId="820" priority="926">
      <formula>UPPER($Q$83)="0"</formula>
    </cfRule>
  </conditionalFormatting>
  <conditionalFormatting sqref="R94">
    <cfRule type="expression" dxfId="819" priority="925">
      <formula>UPPER($R$83)="0"</formula>
    </cfRule>
  </conditionalFormatting>
  <conditionalFormatting sqref="S94">
    <cfRule type="expression" dxfId="818" priority="924">
      <formula>UPPER($S$83)="0"</formula>
    </cfRule>
  </conditionalFormatting>
  <conditionalFormatting sqref="T94">
    <cfRule type="expression" dxfId="817" priority="923">
      <formula>UPPER($T$83)="0"</formula>
    </cfRule>
  </conditionalFormatting>
  <conditionalFormatting sqref="U94">
    <cfRule type="expression" dxfId="816" priority="922">
      <formula>UPPER($U$83)="0"</formula>
    </cfRule>
  </conditionalFormatting>
  <conditionalFormatting sqref="V94">
    <cfRule type="expression" dxfId="815" priority="921">
      <formula>UPPER($V$83)="0"</formula>
    </cfRule>
  </conditionalFormatting>
  <conditionalFormatting sqref="W94">
    <cfRule type="expression" dxfId="814" priority="920">
      <formula>UPPER($W$83)="0"</formula>
    </cfRule>
  </conditionalFormatting>
  <conditionalFormatting sqref="X94">
    <cfRule type="expression" dxfId="813" priority="919">
      <formula>UPPER($X$83)="0"</formula>
    </cfRule>
  </conditionalFormatting>
  <conditionalFormatting sqref="Y94">
    <cfRule type="expression" dxfId="812" priority="918">
      <formula>UPPER($Y$83)="0"</formula>
    </cfRule>
  </conditionalFormatting>
  <conditionalFormatting sqref="Z94">
    <cfRule type="expression" dxfId="811" priority="917">
      <formula>UPPER($Z$83)="0"</formula>
    </cfRule>
  </conditionalFormatting>
  <conditionalFormatting sqref="AA94">
    <cfRule type="expression" dxfId="810" priority="916">
      <formula>UPPER($AA$83)="0"</formula>
    </cfRule>
  </conditionalFormatting>
  <conditionalFormatting sqref="AB94">
    <cfRule type="expression" dxfId="809" priority="915">
      <formula>UPPER($AB$83)="0"</formula>
    </cfRule>
  </conditionalFormatting>
  <conditionalFormatting sqref="AC94">
    <cfRule type="expression" dxfId="808" priority="914">
      <formula>UPPER($AC$83)="0"</formula>
    </cfRule>
  </conditionalFormatting>
  <conditionalFormatting sqref="AD94">
    <cfRule type="expression" dxfId="807" priority="913">
      <formula>UPPER($AD$83)="0"</formula>
    </cfRule>
  </conditionalFormatting>
  <conditionalFormatting sqref="AE94">
    <cfRule type="expression" dxfId="806" priority="912">
      <formula>UPPER($AE$83)="0"</formula>
    </cfRule>
  </conditionalFormatting>
  <conditionalFormatting sqref="AF94">
    <cfRule type="expression" dxfId="805" priority="911">
      <formula>UPPER($AF$83)="0"</formula>
    </cfRule>
  </conditionalFormatting>
  <conditionalFormatting sqref="AG94">
    <cfRule type="expression" dxfId="804" priority="910">
      <formula>UPPER($AG$83)="0"</formula>
    </cfRule>
  </conditionalFormatting>
  <conditionalFormatting sqref="AH94">
    <cfRule type="expression" dxfId="803" priority="909">
      <formula>UPPER($AH$83)="0"</formula>
    </cfRule>
  </conditionalFormatting>
  <conditionalFormatting sqref="O100">
    <cfRule type="expression" dxfId="802" priority="908">
      <formula>UPPER($O$76)="0"</formula>
    </cfRule>
  </conditionalFormatting>
  <conditionalFormatting sqref="P100">
    <cfRule type="expression" dxfId="801" priority="907">
      <formula>UPPER($P$76)="0"</formula>
    </cfRule>
  </conditionalFormatting>
  <conditionalFormatting sqref="Q100">
    <cfRule type="expression" dxfId="800" priority="906">
      <formula>UPPER($Q$76)="0"</formula>
    </cfRule>
  </conditionalFormatting>
  <conditionalFormatting sqref="R100">
    <cfRule type="expression" dxfId="799" priority="905">
      <formula>UPPER($R$76)="0"</formula>
    </cfRule>
  </conditionalFormatting>
  <conditionalFormatting sqref="S100">
    <cfRule type="expression" dxfId="798" priority="904">
      <formula>UPPER($S$76)="0"</formula>
    </cfRule>
  </conditionalFormatting>
  <conditionalFormatting sqref="T100">
    <cfRule type="expression" dxfId="797" priority="903">
      <formula>UPPER($T$76)="0"</formula>
    </cfRule>
  </conditionalFormatting>
  <conditionalFormatting sqref="U100">
    <cfRule type="expression" dxfId="796" priority="902">
      <formula>UPPER($U$76)="0"</formula>
    </cfRule>
  </conditionalFormatting>
  <conditionalFormatting sqref="V100">
    <cfRule type="expression" dxfId="795" priority="901">
      <formula>UPPER($V$76)="0"</formula>
    </cfRule>
  </conditionalFormatting>
  <conditionalFormatting sqref="W100">
    <cfRule type="expression" dxfId="794" priority="900">
      <formula>UPPER($W$76)="0"</formula>
    </cfRule>
  </conditionalFormatting>
  <conditionalFormatting sqref="X100">
    <cfRule type="expression" dxfId="793" priority="899">
      <formula>UPPER($X$76)="0"</formula>
    </cfRule>
  </conditionalFormatting>
  <conditionalFormatting sqref="Y100">
    <cfRule type="expression" dxfId="792" priority="898">
      <formula>UPPER($Y$76)="0"</formula>
    </cfRule>
  </conditionalFormatting>
  <conditionalFormatting sqref="Z100">
    <cfRule type="expression" dxfId="791" priority="897">
      <formula>UPPER($Z$76)="0"</formula>
    </cfRule>
  </conditionalFormatting>
  <conditionalFormatting sqref="AA100">
    <cfRule type="expression" dxfId="790" priority="896">
      <formula>UPPER($AA$76)="0"</formula>
    </cfRule>
  </conditionalFormatting>
  <conditionalFormatting sqref="AB100">
    <cfRule type="expression" dxfId="789" priority="895">
      <formula>UPPER($AB$76)="0"</formula>
    </cfRule>
  </conditionalFormatting>
  <conditionalFormatting sqref="AC100">
    <cfRule type="expression" dxfId="788" priority="894">
      <formula>UPPER($AC$76)="0"</formula>
    </cfRule>
  </conditionalFormatting>
  <conditionalFormatting sqref="AD100">
    <cfRule type="expression" dxfId="787" priority="893">
      <formula>UPPER($AD$76)="0"</formula>
    </cfRule>
  </conditionalFormatting>
  <conditionalFormatting sqref="AE100">
    <cfRule type="expression" dxfId="786" priority="892">
      <formula>UPPER($AE$76)="0"</formula>
    </cfRule>
  </conditionalFormatting>
  <conditionalFormatting sqref="AF100">
    <cfRule type="expression" dxfId="785" priority="891">
      <formula>UPPER($AF$76)="0"</formula>
    </cfRule>
  </conditionalFormatting>
  <conditionalFormatting sqref="AG100">
    <cfRule type="expression" dxfId="784" priority="890">
      <formula>UPPER($AG$76)="0"</formula>
    </cfRule>
  </conditionalFormatting>
  <conditionalFormatting sqref="AH100">
    <cfRule type="expression" dxfId="783" priority="889">
      <formula>UPPER($AH$76)="0"</formula>
    </cfRule>
  </conditionalFormatting>
  <conditionalFormatting sqref="O100">
    <cfRule type="expression" dxfId="782" priority="888">
      <formula>UPPER($O$83)="0"</formula>
    </cfRule>
  </conditionalFormatting>
  <conditionalFormatting sqref="P100">
    <cfRule type="expression" dxfId="781" priority="887">
      <formula>UPPER($P$83)="0"</formula>
    </cfRule>
  </conditionalFormatting>
  <conditionalFormatting sqref="Q100">
    <cfRule type="expression" dxfId="780" priority="886">
      <formula>UPPER($Q$83)="0"</formula>
    </cfRule>
  </conditionalFormatting>
  <conditionalFormatting sqref="R100">
    <cfRule type="expression" dxfId="779" priority="885">
      <formula>UPPER($R$83)="0"</formula>
    </cfRule>
  </conditionalFormatting>
  <conditionalFormatting sqref="S100">
    <cfRule type="expression" dxfId="778" priority="884">
      <formula>UPPER($S$83)="0"</formula>
    </cfRule>
  </conditionalFormatting>
  <conditionalFormatting sqref="T100">
    <cfRule type="expression" dxfId="777" priority="883">
      <formula>UPPER($T$83)="0"</formula>
    </cfRule>
  </conditionalFormatting>
  <conditionalFormatting sqref="U100">
    <cfRule type="expression" dxfId="776" priority="882">
      <formula>UPPER($U$83)="0"</formula>
    </cfRule>
  </conditionalFormatting>
  <conditionalFormatting sqref="V100">
    <cfRule type="expression" dxfId="775" priority="881">
      <formula>UPPER($V$83)="0"</formula>
    </cfRule>
  </conditionalFormatting>
  <conditionalFormatting sqref="W100">
    <cfRule type="expression" dxfId="774" priority="880">
      <formula>UPPER($W$83)="0"</formula>
    </cfRule>
  </conditionalFormatting>
  <conditionalFormatting sqref="X100">
    <cfRule type="expression" dxfId="773" priority="879">
      <formula>UPPER($X$83)="0"</formula>
    </cfRule>
  </conditionalFormatting>
  <conditionalFormatting sqref="Y100">
    <cfRule type="expression" dxfId="772" priority="878">
      <formula>UPPER($Y$83)="0"</formula>
    </cfRule>
  </conditionalFormatting>
  <conditionalFormatting sqref="Z100">
    <cfRule type="expression" dxfId="771" priority="877">
      <formula>UPPER($Z$83)="0"</formula>
    </cfRule>
  </conditionalFormatting>
  <conditionalFormatting sqref="AA100">
    <cfRule type="expression" dxfId="770" priority="876">
      <formula>UPPER($AA$83)="0"</formula>
    </cfRule>
  </conditionalFormatting>
  <conditionalFormatting sqref="AB100">
    <cfRule type="expression" dxfId="769" priority="875">
      <formula>UPPER($AB$83)="0"</formula>
    </cfRule>
  </conditionalFormatting>
  <conditionalFormatting sqref="AC100">
    <cfRule type="expression" dxfId="768" priority="874">
      <formula>UPPER($AC$83)="0"</formula>
    </cfRule>
  </conditionalFormatting>
  <conditionalFormatting sqref="AD100">
    <cfRule type="expression" dxfId="767" priority="873">
      <formula>UPPER($AD$83)="0"</formula>
    </cfRule>
  </conditionalFormatting>
  <conditionalFormatting sqref="AE100">
    <cfRule type="expression" dxfId="766" priority="872">
      <formula>UPPER($AE$83)="0"</formula>
    </cfRule>
  </conditionalFormatting>
  <conditionalFormatting sqref="AF100">
    <cfRule type="expression" dxfId="765" priority="871">
      <formula>UPPER($AF$83)="0"</formula>
    </cfRule>
  </conditionalFormatting>
  <conditionalFormatting sqref="AG100">
    <cfRule type="expression" dxfId="764" priority="870">
      <formula>UPPER($AG$83)="0"</formula>
    </cfRule>
  </conditionalFormatting>
  <conditionalFormatting sqref="AH100">
    <cfRule type="expression" dxfId="763" priority="869">
      <formula>UPPER($AH$83)="0"</formula>
    </cfRule>
  </conditionalFormatting>
  <conditionalFormatting sqref="O106">
    <cfRule type="expression" dxfId="762" priority="868">
      <formula>UPPER($O$76)="0"</formula>
    </cfRule>
  </conditionalFormatting>
  <conditionalFormatting sqref="P106">
    <cfRule type="expression" dxfId="761" priority="867">
      <formula>UPPER($P$76)="0"</formula>
    </cfRule>
  </conditionalFormatting>
  <conditionalFormatting sqref="Q106">
    <cfRule type="expression" dxfId="760" priority="866">
      <formula>UPPER($Q$76)="0"</formula>
    </cfRule>
  </conditionalFormatting>
  <conditionalFormatting sqref="R106">
    <cfRule type="expression" dxfId="759" priority="865">
      <formula>UPPER($R$76)="0"</formula>
    </cfRule>
  </conditionalFormatting>
  <conditionalFormatting sqref="S106">
    <cfRule type="expression" dxfId="758" priority="864">
      <formula>UPPER($S$76)="0"</formula>
    </cfRule>
  </conditionalFormatting>
  <conditionalFormatting sqref="T106">
    <cfRule type="expression" dxfId="757" priority="863">
      <formula>UPPER($T$76)="0"</formula>
    </cfRule>
  </conditionalFormatting>
  <conditionalFormatting sqref="U106">
    <cfRule type="expression" dxfId="756" priority="862">
      <formula>UPPER($U$76)="0"</formula>
    </cfRule>
  </conditionalFormatting>
  <conditionalFormatting sqref="V106">
    <cfRule type="expression" dxfId="755" priority="861">
      <formula>UPPER($V$76)="0"</formula>
    </cfRule>
  </conditionalFormatting>
  <conditionalFormatting sqref="W106">
    <cfRule type="expression" dxfId="754" priority="860">
      <formula>UPPER($W$76)="0"</formula>
    </cfRule>
  </conditionalFormatting>
  <conditionalFormatting sqref="X106">
    <cfRule type="expression" dxfId="753" priority="859">
      <formula>UPPER($X$76)="0"</formula>
    </cfRule>
  </conditionalFormatting>
  <conditionalFormatting sqref="Y106">
    <cfRule type="expression" dxfId="752" priority="858">
      <formula>UPPER($Y$76)="0"</formula>
    </cfRule>
  </conditionalFormatting>
  <conditionalFormatting sqref="Z106">
    <cfRule type="expression" dxfId="751" priority="857">
      <formula>UPPER($Z$76)="0"</formula>
    </cfRule>
  </conditionalFormatting>
  <conditionalFormatting sqref="AA106">
    <cfRule type="expression" dxfId="750" priority="856">
      <formula>UPPER($AA$76)="0"</formula>
    </cfRule>
  </conditionalFormatting>
  <conditionalFormatting sqref="AB106">
    <cfRule type="expression" dxfId="749" priority="855">
      <formula>UPPER($AB$76)="0"</formula>
    </cfRule>
  </conditionalFormatting>
  <conditionalFormatting sqref="AC106">
    <cfRule type="expression" dxfId="748" priority="854">
      <formula>UPPER($AC$76)="0"</formula>
    </cfRule>
  </conditionalFormatting>
  <conditionalFormatting sqref="AD106">
    <cfRule type="expression" dxfId="747" priority="853">
      <formula>UPPER($AD$76)="0"</formula>
    </cfRule>
  </conditionalFormatting>
  <conditionalFormatting sqref="AE106">
    <cfRule type="expression" dxfId="746" priority="852">
      <formula>UPPER($AE$76)="0"</formula>
    </cfRule>
  </conditionalFormatting>
  <conditionalFormatting sqref="AF106">
    <cfRule type="expression" dxfId="745" priority="851">
      <formula>UPPER($AF$76)="0"</formula>
    </cfRule>
  </conditionalFormatting>
  <conditionalFormatting sqref="AG106">
    <cfRule type="expression" dxfId="744" priority="850">
      <formula>UPPER($AG$76)="0"</formula>
    </cfRule>
  </conditionalFormatting>
  <conditionalFormatting sqref="AH106">
    <cfRule type="expression" dxfId="743" priority="849">
      <formula>UPPER($AH$76)="0"</formula>
    </cfRule>
  </conditionalFormatting>
  <conditionalFormatting sqref="O106">
    <cfRule type="expression" dxfId="742" priority="848">
      <formula>UPPER($O$83)="0"</formula>
    </cfRule>
  </conditionalFormatting>
  <conditionalFormatting sqref="P106">
    <cfRule type="expression" dxfId="741" priority="847">
      <formula>UPPER($P$83)="0"</formula>
    </cfRule>
  </conditionalFormatting>
  <conditionalFormatting sqref="Q106">
    <cfRule type="expression" dxfId="740" priority="846">
      <formula>UPPER($Q$83)="0"</formula>
    </cfRule>
  </conditionalFormatting>
  <conditionalFormatting sqref="R106">
    <cfRule type="expression" dxfId="739" priority="845">
      <formula>UPPER($R$83)="0"</formula>
    </cfRule>
  </conditionalFormatting>
  <conditionalFormatting sqref="S106">
    <cfRule type="expression" dxfId="738" priority="844">
      <formula>UPPER($S$83)="0"</formula>
    </cfRule>
  </conditionalFormatting>
  <conditionalFormatting sqref="T106">
    <cfRule type="expression" dxfId="737" priority="843">
      <formula>UPPER($T$83)="0"</formula>
    </cfRule>
  </conditionalFormatting>
  <conditionalFormatting sqref="U106">
    <cfRule type="expression" dxfId="736" priority="842">
      <formula>UPPER($U$83)="0"</formula>
    </cfRule>
  </conditionalFormatting>
  <conditionalFormatting sqref="V106">
    <cfRule type="expression" dxfId="735" priority="841">
      <formula>UPPER($V$83)="0"</formula>
    </cfRule>
  </conditionalFormatting>
  <conditionalFormatting sqref="W106">
    <cfRule type="expression" dxfId="734" priority="840">
      <formula>UPPER($W$83)="0"</formula>
    </cfRule>
  </conditionalFormatting>
  <conditionalFormatting sqref="X106">
    <cfRule type="expression" dxfId="733" priority="839">
      <formula>UPPER($X$83)="0"</formula>
    </cfRule>
  </conditionalFormatting>
  <conditionalFormatting sqref="Y106">
    <cfRule type="expression" dxfId="732" priority="838">
      <formula>UPPER($Y$83)="0"</formula>
    </cfRule>
  </conditionalFormatting>
  <conditionalFormatting sqref="Z106">
    <cfRule type="expression" dxfId="731" priority="837">
      <formula>UPPER($Z$83)="0"</formula>
    </cfRule>
  </conditionalFormatting>
  <conditionalFormatting sqref="AA106">
    <cfRule type="expression" dxfId="730" priority="836">
      <formula>UPPER($AA$83)="0"</formula>
    </cfRule>
  </conditionalFormatting>
  <conditionalFormatting sqref="AB106">
    <cfRule type="expression" dxfId="729" priority="835">
      <formula>UPPER($AB$83)="0"</formula>
    </cfRule>
  </conditionalFormatting>
  <conditionalFormatting sqref="AC106">
    <cfRule type="expression" dxfId="728" priority="834">
      <formula>UPPER($AC$83)="0"</formula>
    </cfRule>
  </conditionalFormatting>
  <conditionalFormatting sqref="AD106">
    <cfRule type="expression" dxfId="727" priority="833">
      <formula>UPPER($AD$83)="0"</formula>
    </cfRule>
  </conditionalFormatting>
  <conditionalFormatting sqref="AE106">
    <cfRule type="expression" dxfId="726" priority="832">
      <formula>UPPER($AE$83)="0"</formula>
    </cfRule>
  </conditionalFormatting>
  <conditionalFormatting sqref="AF106">
    <cfRule type="expression" dxfId="725" priority="831">
      <formula>UPPER($AF$83)="0"</formula>
    </cfRule>
  </conditionalFormatting>
  <conditionalFormatting sqref="AG106">
    <cfRule type="expression" dxfId="724" priority="830">
      <formula>UPPER($AG$83)="0"</formula>
    </cfRule>
  </conditionalFormatting>
  <conditionalFormatting sqref="AH106">
    <cfRule type="expression" dxfId="723" priority="829">
      <formula>UPPER($AH$83)="0"</formula>
    </cfRule>
  </conditionalFormatting>
  <conditionalFormatting sqref="O112">
    <cfRule type="expression" dxfId="722" priority="828">
      <formula>UPPER($O$76)="0"</formula>
    </cfRule>
  </conditionalFormatting>
  <conditionalFormatting sqref="P112">
    <cfRule type="expression" dxfId="721" priority="827">
      <formula>UPPER($P$76)="0"</formula>
    </cfRule>
  </conditionalFormatting>
  <conditionalFormatting sqref="Q112">
    <cfRule type="expression" dxfId="720" priority="826">
      <formula>UPPER($Q$76)="0"</formula>
    </cfRule>
  </conditionalFormatting>
  <conditionalFormatting sqref="R112">
    <cfRule type="expression" dxfId="719" priority="825">
      <formula>UPPER($R$76)="0"</formula>
    </cfRule>
  </conditionalFormatting>
  <conditionalFormatting sqref="S112">
    <cfRule type="expression" dxfId="718" priority="824">
      <formula>UPPER($S$76)="0"</formula>
    </cfRule>
  </conditionalFormatting>
  <conditionalFormatting sqref="T112">
    <cfRule type="expression" dxfId="717" priority="823">
      <formula>UPPER($T$76)="0"</formula>
    </cfRule>
  </conditionalFormatting>
  <conditionalFormatting sqref="U112">
    <cfRule type="expression" dxfId="716" priority="822">
      <formula>UPPER($U$76)="0"</formula>
    </cfRule>
  </conditionalFormatting>
  <conditionalFormatting sqref="V112">
    <cfRule type="expression" dxfId="715" priority="821">
      <formula>UPPER($V$76)="0"</formula>
    </cfRule>
  </conditionalFormatting>
  <conditionalFormatting sqref="W112">
    <cfRule type="expression" dxfId="714" priority="820">
      <formula>UPPER($W$76)="0"</formula>
    </cfRule>
  </conditionalFormatting>
  <conditionalFormatting sqref="X112">
    <cfRule type="expression" dxfId="713" priority="819">
      <formula>UPPER($X$76)="0"</formula>
    </cfRule>
  </conditionalFormatting>
  <conditionalFormatting sqref="Y112">
    <cfRule type="expression" dxfId="712" priority="818">
      <formula>UPPER($Y$76)="0"</formula>
    </cfRule>
  </conditionalFormatting>
  <conditionalFormatting sqref="Z112">
    <cfRule type="expression" dxfId="711" priority="817">
      <formula>UPPER($Z$76)="0"</formula>
    </cfRule>
  </conditionalFormatting>
  <conditionalFormatting sqref="AA112">
    <cfRule type="expression" dxfId="710" priority="816">
      <formula>UPPER($AA$76)="0"</formula>
    </cfRule>
  </conditionalFormatting>
  <conditionalFormatting sqref="AB112">
    <cfRule type="expression" dxfId="709" priority="815">
      <formula>UPPER($AB$76)="0"</formula>
    </cfRule>
  </conditionalFormatting>
  <conditionalFormatting sqref="AC112">
    <cfRule type="expression" dxfId="708" priority="814">
      <formula>UPPER($AC$76)="0"</formula>
    </cfRule>
  </conditionalFormatting>
  <conditionalFormatting sqref="AD112">
    <cfRule type="expression" dxfId="707" priority="813">
      <formula>UPPER($AD$76)="0"</formula>
    </cfRule>
  </conditionalFormatting>
  <conditionalFormatting sqref="AE112">
    <cfRule type="expression" dxfId="706" priority="812">
      <formula>UPPER($AE$76)="0"</formula>
    </cfRule>
  </conditionalFormatting>
  <conditionalFormatting sqref="AF112">
    <cfRule type="expression" dxfId="705" priority="811">
      <formula>UPPER($AF$76)="0"</formula>
    </cfRule>
  </conditionalFormatting>
  <conditionalFormatting sqref="AG112">
    <cfRule type="expression" dxfId="704" priority="810">
      <formula>UPPER($AG$76)="0"</formula>
    </cfRule>
  </conditionalFormatting>
  <conditionalFormatting sqref="AH112">
    <cfRule type="expression" dxfId="703" priority="809">
      <formula>UPPER($AH$76)="0"</formula>
    </cfRule>
  </conditionalFormatting>
  <conditionalFormatting sqref="O112">
    <cfRule type="expression" dxfId="702" priority="808">
      <formula>UPPER($O$83)="0"</formula>
    </cfRule>
  </conditionalFormatting>
  <conditionalFormatting sqref="P112">
    <cfRule type="expression" dxfId="701" priority="807">
      <formula>UPPER($P$83)="0"</formula>
    </cfRule>
  </conditionalFormatting>
  <conditionalFormatting sqref="Q112">
    <cfRule type="expression" dxfId="700" priority="806">
      <formula>UPPER($Q$83)="0"</formula>
    </cfRule>
  </conditionalFormatting>
  <conditionalFormatting sqref="R112">
    <cfRule type="expression" dxfId="699" priority="805">
      <formula>UPPER($R$83)="0"</formula>
    </cfRule>
  </conditionalFormatting>
  <conditionalFormatting sqref="S112">
    <cfRule type="expression" dxfId="698" priority="804">
      <formula>UPPER($S$83)="0"</formula>
    </cfRule>
  </conditionalFormatting>
  <conditionalFormatting sqref="T112">
    <cfRule type="expression" dxfId="697" priority="803">
      <formula>UPPER($T$83)="0"</formula>
    </cfRule>
  </conditionalFormatting>
  <conditionalFormatting sqref="U112">
    <cfRule type="expression" dxfId="696" priority="802">
      <formula>UPPER($U$83)="0"</formula>
    </cfRule>
  </conditionalFormatting>
  <conditionalFormatting sqref="V112">
    <cfRule type="expression" dxfId="695" priority="801">
      <formula>UPPER($V$83)="0"</formula>
    </cfRule>
  </conditionalFormatting>
  <conditionalFormatting sqref="W112">
    <cfRule type="expression" dxfId="694" priority="800">
      <formula>UPPER($W$83)="0"</formula>
    </cfRule>
  </conditionalFormatting>
  <conditionalFormatting sqref="X112">
    <cfRule type="expression" dxfId="693" priority="799">
      <formula>UPPER($X$83)="0"</formula>
    </cfRule>
  </conditionalFormatting>
  <conditionalFormatting sqref="Y112">
    <cfRule type="expression" dxfId="692" priority="798">
      <formula>UPPER($Y$83)="0"</formula>
    </cfRule>
  </conditionalFormatting>
  <conditionalFormatting sqref="Z112">
    <cfRule type="expression" dxfId="691" priority="797">
      <formula>UPPER($Z$83)="0"</formula>
    </cfRule>
  </conditionalFormatting>
  <conditionalFormatting sqref="AA112">
    <cfRule type="expression" dxfId="690" priority="796">
      <formula>UPPER($AA$83)="0"</formula>
    </cfRule>
  </conditionalFormatting>
  <conditionalFormatting sqref="AB112">
    <cfRule type="expression" dxfId="689" priority="795">
      <formula>UPPER($AB$83)="0"</formula>
    </cfRule>
  </conditionalFormatting>
  <conditionalFormatting sqref="AC112">
    <cfRule type="expression" dxfId="688" priority="794">
      <formula>UPPER($AC$83)="0"</formula>
    </cfRule>
  </conditionalFormatting>
  <conditionalFormatting sqref="AD112">
    <cfRule type="expression" dxfId="687" priority="793">
      <formula>UPPER($AD$83)="0"</formula>
    </cfRule>
  </conditionalFormatting>
  <conditionalFormatting sqref="AE112">
    <cfRule type="expression" dxfId="686" priority="792">
      <formula>UPPER($AE$83)="0"</formula>
    </cfRule>
  </conditionalFormatting>
  <conditionalFormatting sqref="AF112">
    <cfRule type="expression" dxfId="685" priority="791">
      <formula>UPPER($AF$83)="0"</formula>
    </cfRule>
  </conditionalFormatting>
  <conditionalFormatting sqref="AG112">
    <cfRule type="expression" dxfId="684" priority="790">
      <formula>UPPER($AG$83)="0"</formula>
    </cfRule>
  </conditionalFormatting>
  <conditionalFormatting sqref="AH112">
    <cfRule type="expression" dxfId="683" priority="789">
      <formula>UPPER($AH$83)="0"</formula>
    </cfRule>
  </conditionalFormatting>
  <conditionalFormatting sqref="O89">
    <cfRule type="expression" dxfId="682" priority="788">
      <formula>UPPER($P$76)="0"</formula>
    </cfRule>
  </conditionalFormatting>
  <conditionalFormatting sqref="O89">
    <cfRule type="expression" dxfId="681" priority="787">
      <formula>UPPER($P$83)="0"</formula>
    </cfRule>
  </conditionalFormatting>
  <conditionalFormatting sqref="P95:AH95">
    <cfRule type="expression" dxfId="680" priority="786">
      <formula>UPPER($P$76)="0"</formula>
    </cfRule>
  </conditionalFormatting>
  <conditionalFormatting sqref="P95:AH95">
    <cfRule type="expression" dxfId="679" priority="785">
      <formula>UPPER($P$83)="0"</formula>
    </cfRule>
  </conditionalFormatting>
  <conditionalFormatting sqref="O95">
    <cfRule type="expression" dxfId="678" priority="784">
      <formula>UPPER($P$76)="0"</formula>
    </cfRule>
  </conditionalFormatting>
  <conditionalFormatting sqref="O95">
    <cfRule type="expression" dxfId="677" priority="783">
      <formula>UPPER($P$83)="0"</formula>
    </cfRule>
  </conditionalFormatting>
  <conditionalFormatting sqref="P101:AH101">
    <cfRule type="expression" dxfId="676" priority="782">
      <formula>UPPER($P$76)="0"</formula>
    </cfRule>
  </conditionalFormatting>
  <conditionalFormatting sqref="P101:AH101">
    <cfRule type="expression" dxfId="675" priority="781">
      <formula>UPPER($P$83)="0"</formula>
    </cfRule>
  </conditionalFormatting>
  <conditionalFormatting sqref="O101">
    <cfRule type="expression" dxfId="674" priority="780">
      <formula>UPPER($P$76)="0"</formula>
    </cfRule>
  </conditionalFormatting>
  <conditionalFormatting sqref="O101">
    <cfRule type="expression" dxfId="673" priority="779">
      <formula>UPPER($P$83)="0"</formula>
    </cfRule>
  </conditionalFormatting>
  <conditionalFormatting sqref="P107:AH107">
    <cfRule type="expression" dxfId="672" priority="778">
      <formula>UPPER($P$76)="0"</formula>
    </cfRule>
  </conditionalFormatting>
  <conditionalFormatting sqref="P107:AH107">
    <cfRule type="expression" dxfId="671" priority="777">
      <formula>UPPER($P$83)="0"</formula>
    </cfRule>
  </conditionalFormatting>
  <conditionalFormatting sqref="O107">
    <cfRule type="expression" dxfId="670" priority="776">
      <formula>UPPER($P$76)="0"</formula>
    </cfRule>
  </conditionalFormatting>
  <conditionalFormatting sqref="O107">
    <cfRule type="expression" dxfId="669" priority="775">
      <formula>UPPER($P$83)="0"</formula>
    </cfRule>
  </conditionalFormatting>
  <conditionalFormatting sqref="P113:AH113">
    <cfRule type="expression" dxfId="668" priority="774">
      <formula>UPPER($P$76)="0"</formula>
    </cfRule>
  </conditionalFormatting>
  <conditionalFormatting sqref="P113:AH113">
    <cfRule type="expression" dxfId="667" priority="773">
      <formula>UPPER($P$83)="0"</formula>
    </cfRule>
  </conditionalFormatting>
  <conditionalFormatting sqref="O113">
    <cfRule type="expression" dxfId="666" priority="772">
      <formula>UPPER($P$76)="0"</formula>
    </cfRule>
  </conditionalFormatting>
  <conditionalFormatting sqref="O113">
    <cfRule type="expression" dxfId="665" priority="771">
      <formula>UPPER($P$83)="0"</formula>
    </cfRule>
  </conditionalFormatting>
  <conditionalFormatting sqref="O184:AH185">
    <cfRule type="containsText" dxfId="664" priority="768" operator="containsText" text="0">
      <formula>NOT(ISERROR(SEARCH("0",O184)))</formula>
    </cfRule>
    <cfRule type="containsText" dxfId="663" priority="769" operator="containsText" text="1">
      <formula>NOT(ISERROR(SEARCH("1",O184)))</formula>
    </cfRule>
    <cfRule type="containsText" dxfId="662" priority="770" operator="containsText" text="2">
      <formula>NOT(ISERROR(SEARCH("2",O184)))</formula>
    </cfRule>
  </conditionalFormatting>
  <conditionalFormatting sqref="O141:AH151">
    <cfRule type="containsText" dxfId="661" priority="762" operator="containsText" text="0">
      <formula>NOT(ISERROR(SEARCH("0",O141)))</formula>
    </cfRule>
    <cfRule type="containsText" dxfId="660" priority="763" operator="containsText" text="1">
      <formula>NOT(ISERROR(SEARCH("1",O141)))</formula>
    </cfRule>
  </conditionalFormatting>
  <conditionalFormatting sqref="O33:O35">
    <cfRule type="expression" dxfId="659" priority="761">
      <formula>UPPER($O$32)="0"</formula>
    </cfRule>
  </conditionalFormatting>
  <conditionalFormatting sqref="P33:P35">
    <cfRule type="expression" dxfId="658" priority="760">
      <formula>UPPER($P$32)="0"</formula>
    </cfRule>
  </conditionalFormatting>
  <conditionalFormatting sqref="Q33:Q35">
    <cfRule type="expression" dxfId="657" priority="759">
      <formula>UPPER($Q$32)="0"</formula>
    </cfRule>
  </conditionalFormatting>
  <conditionalFormatting sqref="R33:R35">
    <cfRule type="expression" dxfId="656" priority="758">
      <formula>UPPER($R$32)="0"</formula>
    </cfRule>
  </conditionalFormatting>
  <conditionalFormatting sqref="S33:S35">
    <cfRule type="expression" dxfId="655" priority="757">
      <formula>UPPER($S$32)="0"</formula>
    </cfRule>
  </conditionalFormatting>
  <conditionalFormatting sqref="T33:T35">
    <cfRule type="expression" dxfId="654" priority="756">
      <formula>UPPER($T$32)="0"</formula>
    </cfRule>
  </conditionalFormatting>
  <conditionalFormatting sqref="U33:U35">
    <cfRule type="expression" dxfId="653" priority="755">
      <formula>UPPER($U$32)="0"</formula>
    </cfRule>
  </conditionalFormatting>
  <conditionalFormatting sqref="V33:V35">
    <cfRule type="expression" dxfId="652" priority="754">
      <formula>UPPER($V$32)="0"</formula>
    </cfRule>
  </conditionalFormatting>
  <conditionalFormatting sqref="W33:W35">
    <cfRule type="expression" dxfId="651" priority="753">
      <formula>UPPER($W$32)="0"</formula>
    </cfRule>
  </conditionalFormatting>
  <conditionalFormatting sqref="X33:X35">
    <cfRule type="expression" dxfId="650" priority="752">
      <formula>UPPER($X$32)="0"</formula>
    </cfRule>
  </conditionalFormatting>
  <conditionalFormatting sqref="Y33:Y35">
    <cfRule type="expression" dxfId="649" priority="751">
      <formula>UPPER($Y$32)="0"</formula>
    </cfRule>
  </conditionalFormatting>
  <conditionalFormatting sqref="Z33:Z35">
    <cfRule type="expression" dxfId="648" priority="750">
      <formula>UPPER($Z$32)="0"</formula>
    </cfRule>
  </conditionalFormatting>
  <conditionalFormatting sqref="AA33:AA35">
    <cfRule type="expression" dxfId="647" priority="749">
      <formula>UPPER($AA$32)="0"</formula>
    </cfRule>
  </conditionalFormatting>
  <conditionalFormatting sqref="AB33:AB35">
    <cfRule type="expression" dxfId="646" priority="748">
      <formula>UPPER($AB$32)="0"</formula>
    </cfRule>
  </conditionalFormatting>
  <conditionalFormatting sqref="AC33:AC35">
    <cfRule type="expression" dxfId="645" priority="747">
      <formula>UPPER($AC$32)="0"</formula>
    </cfRule>
  </conditionalFormatting>
  <conditionalFormatting sqref="AD33:AD35">
    <cfRule type="expression" dxfId="644" priority="746">
      <formula>UPPER($AD$32)="0"</formula>
    </cfRule>
  </conditionalFormatting>
  <conditionalFormatting sqref="AE33:AE35">
    <cfRule type="expression" dxfId="643" priority="745">
      <formula>UPPER($AE$32)="0"</formula>
    </cfRule>
  </conditionalFormatting>
  <conditionalFormatting sqref="AF33:AF35">
    <cfRule type="expression" dxfId="642" priority="744">
      <formula>UPPER($AF$32)="0"</formula>
    </cfRule>
  </conditionalFormatting>
  <conditionalFormatting sqref="AG33:AG35">
    <cfRule type="expression" dxfId="641" priority="743">
      <formula>UPPER($AG$32)="0"</formula>
    </cfRule>
  </conditionalFormatting>
  <conditionalFormatting sqref="AH33:AH35">
    <cfRule type="expression" dxfId="640" priority="742">
      <formula>UPPER($AH$32)="0"</formula>
    </cfRule>
  </conditionalFormatting>
  <conditionalFormatting sqref="O38">
    <cfRule type="expression" dxfId="639" priority="721">
      <formula>UPPER($O$36)="n/a"</formula>
    </cfRule>
    <cfRule type="expression" dxfId="638" priority="741">
      <formula>UPPER($O$36)="0"</formula>
    </cfRule>
  </conditionalFormatting>
  <conditionalFormatting sqref="P38">
    <cfRule type="expression" dxfId="637" priority="720">
      <formula>UPPER($P$36)="n/a"</formula>
    </cfRule>
    <cfRule type="expression" dxfId="636" priority="740">
      <formula>UPPER($P$36)="0"</formula>
    </cfRule>
  </conditionalFormatting>
  <conditionalFormatting sqref="Q38">
    <cfRule type="expression" dxfId="635" priority="719">
      <formula>UPPER($Q$36)="n/a"</formula>
    </cfRule>
    <cfRule type="expression" dxfId="634" priority="739">
      <formula>UPPER($Q$36)="0"</formula>
    </cfRule>
  </conditionalFormatting>
  <conditionalFormatting sqref="R38">
    <cfRule type="expression" dxfId="633" priority="718">
      <formula>UPPER($R$36)="n/a"</formula>
    </cfRule>
    <cfRule type="expression" dxfId="632" priority="738">
      <formula>UPPER($R$36)="0"</formula>
    </cfRule>
  </conditionalFormatting>
  <conditionalFormatting sqref="S38">
    <cfRule type="expression" dxfId="631" priority="717">
      <formula>UPPER($S$36)="n/a"</formula>
    </cfRule>
    <cfRule type="expression" dxfId="630" priority="737">
      <formula>UPPER($S$36)="0"</formula>
    </cfRule>
  </conditionalFormatting>
  <conditionalFormatting sqref="T38">
    <cfRule type="expression" dxfId="629" priority="716">
      <formula>UPPER($T$36)="n/a"</formula>
    </cfRule>
    <cfRule type="expression" dxfId="628" priority="736">
      <formula>UPPER($T$36)="0"</formula>
    </cfRule>
  </conditionalFormatting>
  <conditionalFormatting sqref="U38">
    <cfRule type="expression" dxfId="627" priority="715">
      <formula>UPPER($U$36)="n/a"</formula>
    </cfRule>
    <cfRule type="expression" dxfId="626" priority="735">
      <formula>UPPER($U$36)="0"</formula>
    </cfRule>
  </conditionalFormatting>
  <conditionalFormatting sqref="V38">
    <cfRule type="expression" dxfId="625" priority="714">
      <formula>UPPER($V$36)="n/a"</formula>
    </cfRule>
    <cfRule type="expression" dxfId="624" priority="734">
      <formula>UPPER($V$36)="0"</formula>
    </cfRule>
  </conditionalFormatting>
  <conditionalFormatting sqref="W38">
    <cfRule type="expression" dxfId="623" priority="713">
      <formula>UPPER($W$36)="n/a"</formula>
    </cfRule>
    <cfRule type="expression" dxfId="622" priority="733">
      <formula>UPPER($W$36)="0"</formula>
    </cfRule>
  </conditionalFormatting>
  <conditionalFormatting sqref="X38">
    <cfRule type="expression" dxfId="621" priority="712">
      <formula>UPPER($X$36)="n/a"</formula>
    </cfRule>
    <cfRule type="expression" dxfId="620" priority="732">
      <formula>UPPER($X$36)="0"</formula>
    </cfRule>
  </conditionalFormatting>
  <conditionalFormatting sqref="Y38">
    <cfRule type="expression" dxfId="619" priority="711">
      <formula>UPPER($Y$36)="n/a"</formula>
    </cfRule>
    <cfRule type="expression" dxfId="618" priority="731">
      <formula>UPPER($Y$36)="0"</formula>
    </cfRule>
  </conditionalFormatting>
  <conditionalFormatting sqref="Z38">
    <cfRule type="expression" dxfId="617" priority="710">
      <formula>UPPER($Z$36)="n/a"</formula>
    </cfRule>
    <cfRule type="expression" dxfId="616" priority="730">
      <formula>UPPER($Z$36)="0"</formula>
    </cfRule>
  </conditionalFormatting>
  <conditionalFormatting sqref="AA38">
    <cfRule type="expression" dxfId="615" priority="709">
      <formula>UPPER($AA$36)="n/a"</formula>
    </cfRule>
    <cfRule type="expression" dxfId="614" priority="729">
      <formula>UPPER($AA$36)="0"</formula>
    </cfRule>
  </conditionalFormatting>
  <conditionalFormatting sqref="AB38">
    <cfRule type="expression" dxfId="613" priority="708">
      <formula>UPPER($AB$36)="n/a"</formula>
    </cfRule>
    <cfRule type="expression" dxfId="612" priority="728">
      <formula>UPPER($AB$36)="0"</formula>
    </cfRule>
  </conditionalFormatting>
  <conditionalFormatting sqref="AC38">
    <cfRule type="expression" dxfId="611" priority="707">
      <formula>UPPER($AC$36)="n/a"</formula>
    </cfRule>
    <cfRule type="expression" dxfId="610" priority="727">
      <formula>UPPER($AC$36)="0"</formula>
    </cfRule>
  </conditionalFormatting>
  <conditionalFormatting sqref="AD38">
    <cfRule type="expression" dxfId="609" priority="706">
      <formula>UPPER($AD$36)="n/a"</formula>
    </cfRule>
    <cfRule type="expression" dxfId="608" priority="726">
      <formula>UPPER($AD$36)="0"</formula>
    </cfRule>
  </conditionalFormatting>
  <conditionalFormatting sqref="AE38">
    <cfRule type="expression" dxfId="607" priority="705">
      <formula>UPPER($AE$36)="n/a"</formula>
    </cfRule>
    <cfRule type="expression" dxfId="606" priority="725">
      <formula>UPPER($AE$36)="0"</formula>
    </cfRule>
  </conditionalFormatting>
  <conditionalFormatting sqref="AF38">
    <cfRule type="expression" dxfId="605" priority="704">
      <formula>UPPER($AF$36)="n/a"</formula>
    </cfRule>
    <cfRule type="expression" dxfId="604" priority="724">
      <formula>UPPER($AF$36)="0"</formula>
    </cfRule>
  </conditionalFormatting>
  <conditionalFormatting sqref="AG38">
    <cfRule type="expression" dxfId="603" priority="703">
      <formula>UPPER($AG$36)="n/a"</formula>
    </cfRule>
    <cfRule type="expression" dxfId="602" priority="723">
      <formula>UPPER($AG$36)="0"</formula>
    </cfRule>
  </conditionalFormatting>
  <conditionalFormatting sqref="AH38">
    <cfRule type="expression" dxfId="601" priority="702">
      <formula>UPPER($AH$36)="n/a"</formula>
    </cfRule>
    <cfRule type="expression" dxfId="600" priority="722">
      <formula>UPPER($AH$36)="0"</formula>
    </cfRule>
  </conditionalFormatting>
  <conditionalFormatting sqref="O42:O43">
    <cfRule type="expression" dxfId="599" priority="701">
      <formula>UPPER($O$41)="0"</formula>
    </cfRule>
  </conditionalFormatting>
  <conditionalFormatting sqref="P42:P43">
    <cfRule type="expression" dxfId="598" priority="700">
      <formula>UPPER($P$41)="0"</formula>
    </cfRule>
  </conditionalFormatting>
  <conditionalFormatting sqref="Q42:Q43">
    <cfRule type="expression" dxfId="597" priority="699">
      <formula>UPPER($Q$41)="0"</formula>
    </cfRule>
  </conditionalFormatting>
  <conditionalFormatting sqref="R42:R43">
    <cfRule type="expression" dxfId="596" priority="698">
      <formula>UPPER($R$41)="0"</formula>
    </cfRule>
  </conditionalFormatting>
  <conditionalFormatting sqref="S42:S43">
    <cfRule type="expression" dxfId="595" priority="697">
      <formula>UPPER($S$41)="0"</formula>
    </cfRule>
  </conditionalFormatting>
  <conditionalFormatting sqref="T42:T43">
    <cfRule type="expression" dxfId="594" priority="696">
      <formula>UPPER($T$41)="0"</formula>
    </cfRule>
  </conditionalFormatting>
  <conditionalFormatting sqref="U42:U43">
    <cfRule type="expression" dxfId="593" priority="695">
      <formula>UPPER($U$41)="0"</formula>
    </cfRule>
  </conditionalFormatting>
  <conditionalFormatting sqref="V42:V43">
    <cfRule type="expression" dxfId="592" priority="694">
      <formula>UPPER($V$41)="0"</formula>
    </cfRule>
  </conditionalFormatting>
  <conditionalFormatting sqref="W42:W43">
    <cfRule type="expression" dxfId="591" priority="693">
      <formula>UPPER($W$41)="0"</formula>
    </cfRule>
  </conditionalFormatting>
  <conditionalFormatting sqref="X42:X43">
    <cfRule type="expression" dxfId="590" priority="692">
      <formula>UPPER($X$41)="0"</formula>
    </cfRule>
  </conditionalFormatting>
  <conditionalFormatting sqref="Y42:Y43">
    <cfRule type="expression" dxfId="589" priority="691">
      <formula>UPPER($Y$41)="0"</formula>
    </cfRule>
  </conditionalFormatting>
  <conditionalFormatting sqref="Z42:Z43">
    <cfRule type="expression" dxfId="588" priority="690">
      <formula>UPPER($Z$41)="0"</formula>
    </cfRule>
  </conditionalFormatting>
  <conditionalFormatting sqref="AA42:AA43">
    <cfRule type="expression" dxfId="587" priority="689">
      <formula>UPPER($AA$41)="0"</formula>
    </cfRule>
  </conditionalFormatting>
  <conditionalFormatting sqref="AB42:AB43">
    <cfRule type="expression" dxfId="586" priority="688">
      <formula>UPPER($AB$41)="0"</formula>
    </cfRule>
  </conditionalFormatting>
  <conditionalFormatting sqref="AC42:AC43">
    <cfRule type="expression" dxfId="585" priority="687">
      <formula>UPPER($AC$41)="0"</formula>
    </cfRule>
  </conditionalFormatting>
  <conditionalFormatting sqref="AD42:AD43">
    <cfRule type="expression" dxfId="584" priority="686">
      <formula>UPPER($AD$41)="0"</formula>
    </cfRule>
  </conditionalFormatting>
  <conditionalFormatting sqref="AE42:AE43">
    <cfRule type="expression" dxfId="583" priority="685">
      <formula>UPPER($AE$41)="0"</formula>
    </cfRule>
  </conditionalFormatting>
  <conditionalFormatting sqref="AF42:AF43">
    <cfRule type="expression" dxfId="582" priority="684">
      <formula>UPPER($AF$41)="0"</formula>
    </cfRule>
  </conditionalFormatting>
  <conditionalFormatting sqref="AG42:AG43">
    <cfRule type="expression" dxfId="581" priority="683">
      <formula>UPPER($AG$41)="0"</formula>
    </cfRule>
  </conditionalFormatting>
  <conditionalFormatting sqref="AH42:AH43">
    <cfRule type="expression" dxfId="580" priority="682">
      <formula>UPPER($AH$41)="0"</formula>
    </cfRule>
  </conditionalFormatting>
  <conditionalFormatting sqref="O64:O68 O70:O74 O56:O62">
    <cfRule type="expression" dxfId="579" priority="681">
      <formula>UPPER($O$54)="0"</formula>
    </cfRule>
  </conditionalFormatting>
  <conditionalFormatting sqref="P64:P68 P70:P74 P56:P62">
    <cfRule type="expression" dxfId="578" priority="680">
      <formula>UPPER($P$54)="0"</formula>
    </cfRule>
  </conditionalFormatting>
  <conditionalFormatting sqref="Q64:Q68 Q70:Q74 Q56:Q62">
    <cfRule type="expression" dxfId="577" priority="679">
      <formula>UPPER($Q$54)="0"</formula>
    </cfRule>
  </conditionalFormatting>
  <conditionalFormatting sqref="R64:R68 R70:R74 R56:R62">
    <cfRule type="expression" dxfId="576" priority="678">
      <formula>UPPER($R$54)="0"</formula>
    </cfRule>
  </conditionalFormatting>
  <conditionalFormatting sqref="S64:S68 S70:S74 S56:S62">
    <cfRule type="expression" dxfId="575" priority="677">
      <formula>UPPER($S$54)="0"</formula>
    </cfRule>
  </conditionalFormatting>
  <conditionalFormatting sqref="T64:T68 T70:T74 T56:T62">
    <cfRule type="expression" dxfId="574" priority="676">
      <formula>UPPER($T$54)="0"</formula>
    </cfRule>
  </conditionalFormatting>
  <conditionalFormatting sqref="U64:U68 U70:U74 U56:U62">
    <cfRule type="expression" dxfId="573" priority="675">
      <formula>UPPER($U$54)="0"</formula>
    </cfRule>
  </conditionalFormatting>
  <conditionalFormatting sqref="V64:V68 V70:V74 V56:V62">
    <cfRule type="expression" dxfId="572" priority="674">
      <formula>UPPER($V$54)="0"</formula>
    </cfRule>
  </conditionalFormatting>
  <conditionalFormatting sqref="W64:W68 W70:W74 W56:W62">
    <cfRule type="expression" dxfId="571" priority="673">
      <formula>UPPER($W$54)="0"</formula>
    </cfRule>
  </conditionalFormatting>
  <conditionalFormatting sqref="X64:X68 X70:X74 X56:X62">
    <cfRule type="expression" dxfId="570" priority="672">
      <formula>UPPER($X$54)="0"</formula>
    </cfRule>
  </conditionalFormatting>
  <conditionalFormatting sqref="Y64:Y68 Y70:Y74 Y56:Y62">
    <cfRule type="expression" dxfId="569" priority="671">
      <formula>UPPER($Y$54)="0"</formula>
    </cfRule>
  </conditionalFormatting>
  <conditionalFormatting sqref="Z64:Z68 Z70:Z74 Z56:Z62">
    <cfRule type="expression" dxfId="568" priority="670">
      <formula>UPPER($Z$54)="0"</formula>
    </cfRule>
  </conditionalFormatting>
  <conditionalFormatting sqref="AA64:AA68 AA70:AA74 AA56:AA62">
    <cfRule type="expression" dxfId="567" priority="669">
      <formula>UPPER($AA$54)="0"</formula>
    </cfRule>
  </conditionalFormatting>
  <conditionalFormatting sqref="AB64:AB68 AB70:AB74 AB56:AB62">
    <cfRule type="expression" dxfId="566" priority="668">
      <formula>UPPER($AB$54)="0"</formula>
    </cfRule>
  </conditionalFormatting>
  <conditionalFormatting sqref="AC64:AC68 AC70:AC74 AC56:AC62">
    <cfRule type="expression" dxfId="565" priority="667">
      <formula>UPPER($AC$54)="0"</formula>
    </cfRule>
  </conditionalFormatting>
  <conditionalFormatting sqref="AD64:AD68 AD70:AD74 AD56:AD62">
    <cfRule type="expression" dxfId="564" priority="666">
      <formula>UPPER($AD$54)="0"</formula>
    </cfRule>
  </conditionalFormatting>
  <conditionalFormatting sqref="AE64:AE68 AE70:AE74 AE56:AE62">
    <cfRule type="expression" dxfId="563" priority="665">
      <formula>UPPER($AE$54)="0"</formula>
    </cfRule>
  </conditionalFormatting>
  <conditionalFormatting sqref="AF64:AF68 AF70:AF74 AF56:AF62">
    <cfRule type="expression" dxfId="562" priority="664">
      <formula>UPPER($AF$54)="0"</formula>
    </cfRule>
  </conditionalFormatting>
  <conditionalFormatting sqref="AG64:AG68 AG70:AG74 AG56:AG62">
    <cfRule type="expression" dxfId="561" priority="663">
      <formula>UPPER($AG$54)="0"</formula>
    </cfRule>
  </conditionalFormatting>
  <conditionalFormatting sqref="AH64:AH68 AH70:AH74 AH56:AH62">
    <cfRule type="expression" dxfId="560" priority="662">
      <formula>UPPER($AH$54)="0"</formula>
    </cfRule>
  </conditionalFormatting>
  <conditionalFormatting sqref="O123:O126">
    <cfRule type="expression" dxfId="559" priority="641">
      <formula>UPPER($O$121)="n/a"</formula>
    </cfRule>
    <cfRule type="expression" dxfId="558" priority="661">
      <formula>UPPER($O$121)="0"</formula>
    </cfRule>
  </conditionalFormatting>
  <conditionalFormatting sqref="P123:P126">
    <cfRule type="expression" dxfId="557" priority="640">
      <formula>UPPER($P$121)="n/a"</formula>
    </cfRule>
    <cfRule type="expression" dxfId="556" priority="660">
      <formula>UPPER($P$121)="0"</formula>
    </cfRule>
  </conditionalFormatting>
  <conditionalFormatting sqref="Q123:Q126">
    <cfRule type="expression" dxfId="555" priority="639">
      <formula>UPPER($Q$121)="n/a"</formula>
    </cfRule>
    <cfRule type="expression" dxfId="554" priority="659">
      <formula>UPPER($Q$121)="0"</formula>
    </cfRule>
  </conditionalFormatting>
  <conditionalFormatting sqref="R123:R126">
    <cfRule type="expression" dxfId="553" priority="638">
      <formula>UPPER($R$121)="n/a"</formula>
    </cfRule>
    <cfRule type="expression" dxfId="552" priority="658">
      <formula>UPPER($R$121)="0"</formula>
    </cfRule>
  </conditionalFormatting>
  <conditionalFormatting sqref="S123:S126">
    <cfRule type="expression" dxfId="551" priority="637">
      <formula>UPPER($S$121)="n/a"</formula>
    </cfRule>
    <cfRule type="expression" dxfId="550" priority="657">
      <formula>UPPER($S$121)="0"</formula>
    </cfRule>
  </conditionalFormatting>
  <conditionalFormatting sqref="T123:T126">
    <cfRule type="expression" dxfId="549" priority="636">
      <formula>UPPER($T$121)="n/a"</formula>
    </cfRule>
    <cfRule type="expression" dxfId="548" priority="656">
      <formula>UPPER($T$121)="0"</formula>
    </cfRule>
  </conditionalFormatting>
  <conditionalFormatting sqref="U123:U126">
    <cfRule type="expression" dxfId="547" priority="635">
      <formula>UPPER($U$121)="n/a"</formula>
    </cfRule>
    <cfRule type="expression" dxfId="546" priority="655">
      <formula>UPPER($U$121)="0"</formula>
    </cfRule>
  </conditionalFormatting>
  <conditionalFormatting sqref="V123:V126">
    <cfRule type="expression" dxfId="545" priority="634">
      <formula>UPPER($V$121)="n/a"</formula>
    </cfRule>
    <cfRule type="expression" dxfId="544" priority="654">
      <formula>UPPER($V$121)="0"</formula>
    </cfRule>
  </conditionalFormatting>
  <conditionalFormatting sqref="W123:W126">
    <cfRule type="expression" dxfId="543" priority="633">
      <formula>UPPER($W$121)="n/a"</formula>
    </cfRule>
    <cfRule type="expression" dxfId="542" priority="653">
      <formula>UPPER($W$121)="0"</formula>
    </cfRule>
  </conditionalFormatting>
  <conditionalFormatting sqref="X123:X126">
    <cfRule type="expression" dxfId="541" priority="632">
      <formula>UPPER($X$121)="n/a"</formula>
    </cfRule>
    <cfRule type="expression" dxfId="540" priority="652">
      <formula>UPPER($X$121)="0"</formula>
    </cfRule>
  </conditionalFormatting>
  <conditionalFormatting sqref="Y123:Y126">
    <cfRule type="expression" dxfId="539" priority="631">
      <formula>UPPER($Y$121)="n/a"</formula>
    </cfRule>
    <cfRule type="expression" dxfId="538" priority="651">
      <formula>UPPER($Y$121)="0"</formula>
    </cfRule>
  </conditionalFormatting>
  <conditionalFormatting sqref="Z123:Z126">
    <cfRule type="expression" dxfId="537" priority="630">
      <formula>UPPER($Z$121)="n/a"</formula>
    </cfRule>
    <cfRule type="expression" dxfId="536" priority="650">
      <formula>UPPER($Z$121)="0"</formula>
    </cfRule>
  </conditionalFormatting>
  <conditionalFormatting sqref="AA123:AA126">
    <cfRule type="expression" dxfId="535" priority="629">
      <formula>UPPER($AA$121)="n/a"</formula>
    </cfRule>
    <cfRule type="expression" dxfId="534" priority="649">
      <formula>UPPER($AA$121)="0"</formula>
    </cfRule>
  </conditionalFormatting>
  <conditionalFormatting sqref="AB123:AB126">
    <cfRule type="expression" dxfId="533" priority="628">
      <formula>UPPER($AB$121)="n/a"</formula>
    </cfRule>
    <cfRule type="expression" dxfId="532" priority="648">
      <formula>UPPER($AB$121)="0"</formula>
    </cfRule>
  </conditionalFormatting>
  <conditionalFormatting sqref="AC123:AC126">
    <cfRule type="expression" dxfId="531" priority="627">
      <formula>UPPER($AC$121)="n/a"</formula>
    </cfRule>
    <cfRule type="expression" dxfId="530" priority="647">
      <formula>UPPER($AC$121)="0"</formula>
    </cfRule>
  </conditionalFormatting>
  <conditionalFormatting sqref="AD123:AD126">
    <cfRule type="expression" dxfId="529" priority="626">
      <formula>UPPER($AD$121)="n/a"</formula>
    </cfRule>
    <cfRule type="expression" dxfId="528" priority="646">
      <formula>UPPER($AD$121)="0"</formula>
    </cfRule>
  </conditionalFormatting>
  <conditionalFormatting sqref="AE123:AE126">
    <cfRule type="expression" dxfId="527" priority="625">
      <formula>UPPER($AE$121)="n/a"</formula>
    </cfRule>
    <cfRule type="expression" dxfId="526" priority="645">
      <formula>UPPER($AE$121)="0"</formula>
    </cfRule>
  </conditionalFormatting>
  <conditionalFormatting sqref="AF123:AF126">
    <cfRule type="expression" dxfId="525" priority="624">
      <formula>UPPER($AF$121)="n/a"</formula>
    </cfRule>
    <cfRule type="expression" dxfId="524" priority="644">
      <formula>UPPER($AF$121)="0"</formula>
    </cfRule>
  </conditionalFormatting>
  <conditionalFormatting sqref="AG123:AG126">
    <cfRule type="expression" dxfId="523" priority="623">
      <formula>UPPER($AG$121)="n/a"</formula>
    </cfRule>
    <cfRule type="expression" dxfId="522" priority="643">
      <formula>UPPER($AG$121)="0"</formula>
    </cfRule>
  </conditionalFormatting>
  <conditionalFormatting sqref="AH123:AH126">
    <cfRule type="expression" dxfId="521" priority="622">
      <formula>UPPER($AH$121)="n/a"</formula>
    </cfRule>
    <cfRule type="expression" dxfId="520" priority="642">
      <formula>UPPER($AH$121)="0"</formula>
    </cfRule>
  </conditionalFormatting>
  <conditionalFormatting sqref="O131">
    <cfRule type="expression" dxfId="519" priority="601">
      <formula>UPPER($O$130)="n/a"</formula>
    </cfRule>
    <cfRule type="expression" dxfId="518" priority="621">
      <formula>UPPER($O$130)="0"</formula>
    </cfRule>
  </conditionalFormatting>
  <conditionalFormatting sqref="P131">
    <cfRule type="expression" dxfId="517" priority="600">
      <formula>UPPER($P$130)="n/a"</formula>
    </cfRule>
    <cfRule type="expression" dxfId="516" priority="620">
      <formula>UPPER($P$130)="0"</formula>
    </cfRule>
  </conditionalFormatting>
  <conditionalFormatting sqref="Q131">
    <cfRule type="expression" dxfId="515" priority="599">
      <formula>UPPER($Q$130)="n/a"</formula>
    </cfRule>
    <cfRule type="expression" dxfId="514" priority="619">
      <formula>UPPER($Q$130)="0"</formula>
    </cfRule>
  </conditionalFormatting>
  <conditionalFormatting sqref="R131">
    <cfRule type="expression" dxfId="513" priority="598">
      <formula>UPPER($R$130)="n/a"</formula>
    </cfRule>
    <cfRule type="expression" dxfId="512" priority="618">
      <formula>UPPER($R$130)="0"</formula>
    </cfRule>
  </conditionalFormatting>
  <conditionalFormatting sqref="S131">
    <cfRule type="expression" dxfId="511" priority="597">
      <formula>UPPER($S$130)="n/a"</formula>
    </cfRule>
    <cfRule type="expression" dxfId="510" priority="617">
      <formula>UPPER($S$130)="0"</formula>
    </cfRule>
  </conditionalFormatting>
  <conditionalFormatting sqref="T131">
    <cfRule type="expression" dxfId="509" priority="596">
      <formula>UPPER($T$130)="n/a"</formula>
    </cfRule>
    <cfRule type="expression" dxfId="508" priority="616">
      <formula>UPPER($T$130)="0"</formula>
    </cfRule>
  </conditionalFormatting>
  <conditionalFormatting sqref="U131">
    <cfRule type="expression" dxfId="507" priority="595">
      <formula>UPPER($U$130)="n/a"</formula>
    </cfRule>
    <cfRule type="expression" dxfId="506" priority="615">
      <formula>UPPER($U$130)="0"</formula>
    </cfRule>
  </conditionalFormatting>
  <conditionalFormatting sqref="V131">
    <cfRule type="expression" dxfId="505" priority="594">
      <formula>UPPER($V$130)="n/a"</formula>
    </cfRule>
    <cfRule type="expression" dxfId="504" priority="614">
      <formula>UPPER($V$130)="0"</formula>
    </cfRule>
  </conditionalFormatting>
  <conditionalFormatting sqref="W131">
    <cfRule type="expression" dxfId="503" priority="593">
      <formula>UPPER($W$130)="n/a"</formula>
    </cfRule>
    <cfRule type="expression" dxfId="502" priority="613">
      <formula>UPPER($W$130)="0"</formula>
    </cfRule>
  </conditionalFormatting>
  <conditionalFormatting sqref="X131">
    <cfRule type="expression" dxfId="501" priority="592">
      <formula>UPPER($X$130)="n/a"</formula>
    </cfRule>
    <cfRule type="expression" dxfId="500" priority="612">
      <formula>UPPER($X$130)="0"</formula>
    </cfRule>
  </conditionalFormatting>
  <conditionalFormatting sqref="Y131">
    <cfRule type="expression" dxfId="499" priority="591">
      <formula>UPPER($Y$130)="n/a"</formula>
    </cfRule>
    <cfRule type="expression" dxfId="498" priority="611">
      <formula>UPPER($Y$130)="0"</formula>
    </cfRule>
  </conditionalFormatting>
  <conditionalFormatting sqref="Z131">
    <cfRule type="expression" dxfId="497" priority="590">
      <formula>UPPER($Z$130)="n/a"</formula>
    </cfRule>
    <cfRule type="expression" dxfId="496" priority="610">
      <formula>UPPER($Z$130)="0"</formula>
    </cfRule>
  </conditionalFormatting>
  <conditionalFormatting sqref="AA131">
    <cfRule type="expression" dxfId="495" priority="589">
      <formula>UPPER($AA$130)="n/a"</formula>
    </cfRule>
    <cfRule type="expression" dxfId="494" priority="609">
      <formula>UPPER($AA$130)="0"</formula>
    </cfRule>
  </conditionalFormatting>
  <conditionalFormatting sqref="AB131">
    <cfRule type="expression" dxfId="493" priority="588">
      <formula>UPPER($AB$130)="n/a"</formula>
    </cfRule>
    <cfRule type="expression" dxfId="492" priority="608">
      <formula>UPPER($AB$130)="0"</formula>
    </cfRule>
  </conditionalFormatting>
  <conditionalFormatting sqref="AC131">
    <cfRule type="expression" dxfId="491" priority="587">
      <formula>UPPER($AC$130)="n/a"</formula>
    </cfRule>
    <cfRule type="expression" dxfId="490" priority="607">
      <formula>UPPER($AC$130)="0"</formula>
    </cfRule>
  </conditionalFormatting>
  <conditionalFormatting sqref="AD131">
    <cfRule type="expression" dxfId="489" priority="586">
      <formula>UPPER($AD$130)="n/a"</formula>
    </cfRule>
    <cfRule type="expression" dxfId="488" priority="606">
      <formula>UPPER($AD$130)="0"</formula>
    </cfRule>
  </conditionalFormatting>
  <conditionalFormatting sqref="AE131">
    <cfRule type="expression" dxfId="487" priority="585">
      <formula>UPPER($AE$130)="n/a"</formula>
    </cfRule>
    <cfRule type="expression" dxfId="486" priority="605">
      <formula>UPPER($AE$130)="0"</formula>
    </cfRule>
  </conditionalFormatting>
  <conditionalFormatting sqref="AF131">
    <cfRule type="expression" dxfId="485" priority="584">
      <formula>UPPER($AF$130)="n/a"</formula>
    </cfRule>
    <cfRule type="expression" dxfId="484" priority="604">
      <formula>UPPER($AF$130)="0"</formula>
    </cfRule>
  </conditionalFormatting>
  <conditionalFormatting sqref="AG131">
    <cfRule type="expression" dxfId="483" priority="583">
      <formula>UPPER($AG$130)="n/a"</formula>
    </cfRule>
    <cfRule type="expression" dxfId="482" priority="603">
      <formula>UPPER($AG$130)="0"</formula>
    </cfRule>
  </conditionalFormatting>
  <conditionalFormatting sqref="AH131">
    <cfRule type="expression" dxfId="481" priority="582">
      <formula>UPPER($AH$130)="n/a"</formula>
    </cfRule>
    <cfRule type="expression" dxfId="480" priority="602">
      <formula>UPPER($AH$130)="0"</formula>
    </cfRule>
  </conditionalFormatting>
  <conditionalFormatting sqref="O133">
    <cfRule type="expression" dxfId="479" priority="580">
      <formula>UPPER($O$132)="0"</formula>
    </cfRule>
  </conditionalFormatting>
  <conditionalFormatting sqref="P133">
    <cfRule type="expression" dxfId="478" priority="579">
      <formula>UPPER($P$132)="0"</formula>
    </cfRule>
  </conditionalFormatting>
  <conditionalFormatting sqref="Q133">
    <cfRule type="expression" dxfId="477" priority="578">
      <formula>UPPER($Q$132)="0"</formula>
    </cfRule>
  </conditionalFormatting>
  <conditionalFormatting sqref="R133">
    <cfRule type="expression" dxfId="476" priority="577">
      <formula>UPPER($R$132)="0"</formula>
    </cfRule>
  </conditionalFormatting>
  <conditionalFormatting sqref="S133">
    <cfRule type="expression" dxfId="475" priority="576">
      <formula>UPPER($S$132)="0"</formula>
    </cfRule>
  </conditionalFormatting>
  <conditionalFormatting sqref="T133">
    <cfRule type="expression" dxfId="474" priority="575">
      <formula>UPPER($T$132)="0"</formula>
    </cfRule>
  </conditionalFormatting>
  <conditionalFormatting sqref="U133">
    <cfRule type="expression" dxfId="473" priority="574">
      <formula>UPPER($U$132)="0"</formula>
    </cfRule>
  </conditionalFormatting>
  <conditionalFormatting sqref="V133">
    <cfRule type="expression" dxfId="472" priority="573">
      <formula>UPPER($V$132)="0"</formula>
    </cfRule>
  </conditionalFormatting>
  <conditionalFormatting sqref="W133">
    <cfRule type="expression" dxfId="471" priority="572">
      <formula>UPPER($W$132)="0"</formula>
    </cfRule>
  </conditionalFormatting>
  <conditionalFormatting sqref="X133">
    <cfRule type="expression" dxfId="470" priority="571">
      <formula>UPPER($X$132)="0"</formula>
    </cfRule>
  </conditionalFormatting>
  <conditionalFormatting sqref="Y133">
    <cfRule type="expression" dxfId="469" priority="570">
      <formula>UPPER($Y$132)="0"</formula>
    </cfRule>
  </conditionalFormatting>
  <conditionalFormatting sqref="Z133">
    <cfRule type="expression" dxfId="468" priority="569">
      <formula>UPPER($Z$132)="0"</formula>
    </cfRule>
  </conditionalFormatting>
  <conditionalFormatting sqref="AA133">
    <cfRule type="expression" dxfId="467" priority="568">
      <formula>UPPER($AA$132)="0"</formula>
    </cfRule>
  </conditionalFormatting>
  <conditionalFormatting sqref="AB133">
    <cfRule type="expression" dxfId="466" priority="567">
      <formula>UPPER($AB$132)="0"</formula>
    </cfRule>
  </conditionalFormatting>
  <conditionalFormatting sqref="AC133">
    <cfRule type="expression" dxfId="465" priority="566">
      <formula>UPPER($AC$132)="0"</formula>
    </cfRule>
  </conditionalFormatting>
  <conditionalFormatting sqref="AD133">
    <cfRule type="expression" dxfId="464" priority="565">
      <formula>UPPER($AD$132)="0"</formula>
    </cfRule>
  </conditionalFormatting>
  <conditionalFormatting sqref="AE133">
    <cfRule type="expression" dxfId="463" priority="564">
      <formula>UPPER($AE$132)="0"</formula>
    </cfRule>
  </conditionalFormatting>
  <conditionalFormatting sqref="AF133">
    <cfRule type="expression" dxfId="462" priority="563">
      <formula>UPPER($AF$132)="0"</formula>
    </cfRule>
  </conditionalFormatting>
  <conditionalFormatting sqref="AG133">
    <cfRule type="expression" dxfId="461" priority="562">
      <formula>UPPER($AG$132)="0"</formula>
    </cfRule>
  </conditionalFormatting>
  <conditionalFormatting sqref="AH133">
    <cfRule type="expression" dxfId="460" priority="561">
      <formula>UPPER($AH$132)="0"</formula>
    </cfRule>
  </conditionalFormatting>
  <conditionalFormatting sqref="O164:O165">
    <cfRule type="expression" dxfId="459" priority="480">
      <formula>UPPER($O$163)="n/a"</formula>
    </cfRule>
    <cfRule type="expression" dxfId="458" priority="500">
      <formula>UPPER($O$163)="0"</formula>
    </cfRule>
  </conditionalFormatting>
  <conditionalFormatting sqref="P164:P165">
    <cfRule type="expression" dxfId="457" priority="479">
      <formula>UPPER($P$163)="n/a"</formula>
    </cfRule>
    <cfRule type="expression" dxfId="456" priority="499">
      <formula>UPPER($P$163)="0"</formula>
    </cfRule>
  </conditionalFormatting>
  <conditionalFormatting sqref="Q164:Q165">
    <cfRule type="expression" dxfId="455" priority="478">
      <formula>UPPER($Q$163)="n/a"</formula>
    </cfRule>
    <cfRule type="expression" dxfId="454" priority="498">
      <formula>UPPER($Q$163)="0"</formula>
    </cfRule>
  </conditionalFormatting>
  <conditionalFormatting sqref="R164:R165">
    <cfRule type="expression" dxfId="453" priority="477">
      <formula>UPPER($R$163)="n/a"</formula>
    </cfRule>
    <cfRule type="expression" dxfId="452" priority="497">
      <formula>UPPER($R$163)="0"</formula>
    </cfRule>
  </conditionalFormatting>
  <conditionalFormatting sqref="S164:S165">
    <cfRule type="expression" dxfId="451" priority="476">
      <formula>UPPER($S$163)="n/a"</formula>
    </cfRule>
    <cfRule type="expression" dxfId="450" priority="496">
      <formula>UPPER($S$163)="0"</formula>
    </cfRule>
  </conditionalFormatting>
  <conditionalFormatting sqref="T164:T165">
    <cfRule type="expression" dxfId="449" priority="475">
      <formula>UPPER($T$163)="n/a"</formula>
    </cfRule>
    <cfRule type="expression" dxfId="448" priority="495">
      <formula>UPPER($T$163)="0"</formula>
    </cfRule>
  </conditionalFormatting>
  <conditionalFormatting sqref="U164:U165">
    <cfRule type="expression" dxfId="447" priority="474">
      <formula>UPPER($U$163)="n/a"</formula>
    </cfRule>
    <cfRule type="expression" dxfId="446" priority="494">
      <formula>UPPER($U$163)="0"</formula>
    </cfRule>
  </conditionalFormatting>
  <conditionalFormatting sqref="V164:V165">
    <cfRule type="expression" dxfId="445" priority="473">
      <formula>UPPER($V$163)="n/a"</formula>
    </cfRule>
    <cfRule type="expression" dxfId="444" priority="493">
      <formula>UPPER($V$163)="0"</formula>
    </cfRule>
  </conditionalFormatting>
  <conditionalFormatting sqref="W164:W165">
    <cfRule type="expression" dxfId="443" priority="472">
      <formula>UPPER($W$163)="n/a"</formula>
    </cfRule>
    <cfRule type="expression" dxfId="442" priority="492">
      <formula>UPPER($W$163)="0"</formula>
    </cfRule>
  </conditionalFormatting>
  <conditionalFormatting sqref="X164:X165">
    <cfRule type="expression" dxfId="441" priority="471">
      <formula>UPPER($X$163)="n/a"</formula>
    </cfRule>
    <cfRule type="expression" dxfId="440" priority="491">
      <formula>UPPER($X$163)="0"</formula>
    </cfRule>
  </conditionalFormatting>
  <conditionalFormatting sqref="Y164:Y165">
    <cfRule type="expression" dxfId="439" priority="470">
      <formula>UPPER($Y$163)="n/a"</formula>
    </cfRule>
    <cfRule type="expression" dxfId="438" priority="490">
      <formula>UPPER($Y$163)="0"</formula>
    </cfRule>
  </conditionalFormatting>
  <conditionalFormatting sqref="Z164:Z165">
    <cfRule type="expression" dxfId="437" priority="469">
      <formula>UPPER($Z$163)="n/a"</formula>
    </cfRule>
    <cfRule type="expression" dxfId="436" priority="489">
      <formula>UPPER($Z$163)="0"</formula>
    </cfRule>
  </conditionalFormatting>
  <conditionalFormatting sqref="AA164:AA165">
    <cfRule type="expression" dxfId="435" priority="468">
      <formula>UPPER($AA$163)="n/a"</formula>
    </cfRule>
    <cfRule type="expression" dxfId="434" priority="488">
      <formula>UPPER($AA$163)="0"</formula>
    </cfRule>
  </conditionalFormatting>
  <conditionalFormatting sqref="AB164:AB165">
    <cfRule type="expression" dxfId="433" priority="467">
      <formula>UPPER($AB$163)="n/a"</formula>
    </cfRule>
    <cfRule type="expression" dxfId="432" priority="487">
      <formula>UPPER($AB$163)="0"</formula>
    </cfRule>
  </conditionalFormatting>
  <conditionalFormatting sqref="AC164:AC165">
    <cfRule type="expression" dxfId="431" priority="466">
      <formula>UPPER($AC$163)="n/a"</formula>
    </cfRule>
    <cfRule type="expression" dxfId="430" priority="486">
      <formula>UPPER($AC$163)="0"</formula>
    </cfRule>
  </conditionalFormatting>
  <conditionalFormatting sqref="AD164:AD165">
    <cfRule type="expression" dxfId="429" priority="465">
      <formula>UPPER($AD$163)="n/a"</formula>
    </cfRule>
    <cfRule type="expression" dxfId="428" priority="485">
      <formula>UPPER($AD$163)="0"</formula>
    </cfRule>
  </conditionalFormatting>
  <conditionalFormatting sqref="AE164:AE165">
    <cfRule type="expression" dxfId="427" priority="464">
      <formula>UPPER($AE$163)="n/a"</formula>
    </cfRule>
    <cfRule type="expression" dxfId="426" priority="484">
      <formula>UPPER($AE$163)="0"</formula>
    </cfRule>
  </conditionalFormatting>
  <conditionalFormatting sqref="AF164:AF165">
    <cfRule type="expression" dxfId="425" priority="463">
      <formula>UPPER($AF$163)="n/a"</formula>
    </cfRule>
    <cfRule type="expression" dxfId="424" priority="483">
      <formula>UPPER($AF$163)="0"</formula>
    </cfRule>
  </conditionalFormatting>
  <conditionalFormatting sqref="AG164:AG165">
    <cfRule type="expression" dxfId="423" priority="462">
      <formula>UPPER($AG$163)="n/a"</formula>
    </cfRule>
    <cfRule type="expression" dxfId="422" priority="482">
      <formula>UPPER($AG$163)="0"</formula>
    </cfRule>
  </conditionalFormatting>
  <conditionalFormatting sqref="AH164:AH165">
    <cfRule type="expression" dxfId="421" priority="461">
      <formula>UPPER($AH$163)="n/a"</formula>
    </cfRule>
    <cfRule type="expression" dxfId="420" priority="481">
      <formula>UPPER($AH$163)="0"</formula>
    </cfRule>
  </conditionalFormatting>
  <conditionalFormatting sqref="O125:O126">
    <cfRule type="expression" dxfId="419" priority="460">
      <formula>UPPER($O$123)="2"</formula>
    </cfRule>
  </conditionalFormatting>
  <conditionalFormatting sqref="P125:P126">
    <cfRule type="expression" dxfId="418" priority="459">
      <formula>UPPER($P$123)="2"</formula>
    </cfRule>
  </conditionalFormatting>
  <conditionalFormatting sqref="Q125:Q126">
    <cfRule type="expression" dxfId="417" priority="458">
      <formula>UPPER($Q$123)="2"</formula>
    </cfRule>
  </conditionalFormatting>
  <conditionalFormatting sqref="R125:R126">
    <cfRule type="expression" dxfId="416" priority="457">
      <formula>UPPER($R$123)="2"</formula>
    </cfRule>
  </conditionalFormatting>
  <conditionalFormatting sqref="S125:S126">
    <cfRule type="expression" dxfId="415" priority="456">
      <formula>UPPER($S$123)="2"</formula>
    </cfRule>
  </conditionalFormatting>
  <conditionalFormatting sqref="T125:T126">
    <cfRule type="expression" dxfId="414" priority="455">
      <formula>UPPER($T$123)="2"</formula>
    </cfRule>
  </conditionalFormatting>
  <conditionalFormatting sqref="U125:U126">
    <cfRule type="expression" dxfId="413" priority="454">
      <formula>UPPER($U$123)="2"</formula>
    </cfRule>
  </conditionalFormatting>
  <conditionalFormatting sqref="V125:V126">
    <cfRule type="expression" dxfId="412" priority="453">
      <formula>UPPER($V$123)="2"</formula>
    </cfRule>
  </conditionalFormatting>
  <conditionalFormatting sqref="W125:W126">
    <cfRule type="expression" dxfId="411" priority="452">
      <formula>UPPER($W$123)="2"</formula>
    </cfRule>
  </conditionalFormatting>
  <conditionalFormatting sqref="X125:X126">
    <cfRule type="expression" dxfId="410" priority="451">
      <formula>UPPER($X$123)="2"</formula>
    </cfRule>
  </conditionalFormatting>
  <conditionalFormatting sqref="Y125:Y126">
    <cfRule type="expression" dxfId="409" priority="450">
      <formula>UPPER($Y$123)="2"</formula>
    </cfRule>
  </conditionalFormatting>
  <conditionalFormatting sqref="Z125:Z126">
    <cfRule type="expression" dxfId="408" priority="449">
      <formula>UPPER($Z$123)="2"</formula>
    </cfRule>
  </conditionalFormatting>
  <conditionalFormatting sqref="AA125:AA126">
    <cfRule type="expression" dxfId="407" priority="448">
      <formula>UPPER($AA$123)="2"</formula>
    </cfRule>
  </conditionalFormatting>
  <conditionalFormatting sqref="AB125:AB126">
    <cfRule type="expression" dxfId="406" priority="447">
      <formula>UPPER($AB$123)="2"</formula>
    </cfRule>
  </conditionalFormatting>
  <conditionalFormatting sqref="AC125:AC126">
    <cfRule type="expression" dxfId="405" priority="446">
      <formula>UPPER($AC$123)="2"</formula>
    </cfRule>
  </conditionalFormatting>
  <conditionalFormatting sqref="AD125:AD126">
    <cfRule type="expression" dxfId="404" priority="445">
      <formula>UPPER($AD$123)="2"</formula>
    </cfRule>
  </conditionalFormatting>
  <conditionalFormatting sqref="AE125:AE126">
    <cfRule type="expression" dxfId="403" priority="444">
      <formula>UPPER($AE$123)="2"</formula>
    </cfRule>
  </conditionalFormatting>
  <conditionalFormatting sqref="AF125:AF126">
    <cfRule type="expression" dxfId="402" priority="443">
      <formula>UPPER($AF$123)="2"</formula>
    </cfRule>
  </conditionalFormatting>
  <conditionalFormatting sqref="AG125:AG126">
    <cfRule type="expression" dxfId="401" priority="442">
      <formula>UPPER($AG$123)="2"</formula>
    </cfRule>
  </conditionalFormatting>
  <conditionalFormatting sqref="AH125:AH126">
    <cfRule type="expression" dxfId="400" priority="441">
      <formula>UPPER($AH$123)="2"</formula>
    </cfRule>
  </conditionalFormatting>
  <conditionalFormatting sqref="O167:O168">
    <cfRule type="expression" dxfId="399" priority="440">
      <formula>UPPER($O$166)="0"</formula>
    </cfRule>
  </conditionalFormatting>
  <conditionalFormatting sqref="P167:P168">
    <cfRule type="expression" dxfId="398" priority="439">
      <formula>UPPER($P$166)="0"</formula>
    </cfRule>
  </conditionalFormatting>
  <conditionalFormatting sqref="Q167:Q168">
    <cfRule type="expression" dxfId="397" priority="438">
      <formula>UPPER($Q$166)="0"</formula>
    </cfRule>
  </conditionalFormatting>
  <conditionalFormatting sqref="R167:R168">
    <cfRule type="expression" dxfId="396" priority="437">
      <formula>UPPER($R$166)="0"</formula>
    </cfRule>
  </conditionalFormatting>
  <conditionalFormatting sqref="S167:S168">
    <cfRule type="expression" dxfId="395" priority="436">
      <formula>UPPER($S$166)="0"</formula>
    </cfRule>
  </conditionalFormatting>
  <conditionalFormatting sqref="T167:T168">
    <cfRule type="expression" dxfId="394" priority="435">
      <formula>UPPER($T$166)="0"</formula>
    </cfRule>
  </conditionalFormatting>
  <conditionalFormatting sqref="U167:U168">
    <cfRule type="expression" dxfId="393" priority="434">
      <formula>UPPER($U$166)="0"</formula>
    </cfRule>
  </conditionalFormatting>
  <conditionalFormatting sqref="V167:V168">
    <cfRule type="expression" dxfId="392" priority="433">
      <formula>UPPER($V$166)="0"</formula>
    </cfRule>
  </conditionalFormatting>
  <conditionalFormatting sqref="W167:W168">
    <cfRule type="expression" dxfId="391" priority="432">
      <formula>UPPER($W$166)="0"</formula>
    </cfRule>
  </conditionalFormatting>
  <conditionalFormatting sqref="X167:X168">
    <cfRule type="expression" dxfId="390" priority="431">
      <formula>UPPER($X$166)="0"</formula>
    </cfRule>
  </conditionalFormatting>
  <conditionalFormatting sqref="Y167:Y168">
    <cfRule type="expression" dxfId="389" priority="430">
      <formula>UPPER($Y$166)="0"</formula>
    </cfRule>
  </conditionalFormatting>
  <conditionalFormatting sqref="Z167:Z168">
    <cfRule type="expression" dxfId="388" priority="429">
      <formula>UPPER($Z$166)="0"</formula>
    </cfRule>
  </conditionalFormatting>
  <conditionalFormatting sqref="AA167:AA168">
    <cfRule type="expression" dxfId="387" priority="428">
      <formula>UPPER($AA$166)="0"</formula>
    </cfRule>
  </conditionalFormatting>
  <conditionalFormatting sqref="AB167:AB168">
    <cfRule type="expression" dxfId="386" priority="427">
      <formula>UPPER($AB$166)="0"</formula>
    </cfRule>
  </conditionalFormatting>
  <conditionalFormatting sqref="AC167:AC168">
    <cfRule type="expression" dxfId="385" priority="426">
      <formula>UPPER($AC$166)="0"</formula>
    </cfRule>
  </conditionalFormatting>
  <conditionalFormatting sqref="AD167:AD168">
    <cfRule type="expression" dxfId="384" priority="425">
      <formula>UPPER($AD$166)="0"</formula>
    </cfRule>
  </conditionalFormatting>
  <conditionalFormatting sqref="AE167:AE168">
    <cfRule type="expression" dxfId="383" priority="424">
      <formula>UPPER($AE$166)="0"</formula>
    </cfRule>
  </conditionalFormatting>
  <conditionalFormatting sqref="AF167:AF168">
    <cfRule type="expression" dxfId="382" priority="423">
      <formula>UPPER($AF$166)="0"</formula>
    </cfRule>
  </conditionalFormatting>
  <conditionalFormatting sqref="AG167:AG168">
    <cfRule type="expression" dxfId="381" priority="422">
      <formula>UPPER($AG$166)="0"</formula>
    </cfRule>
  </conditionalFormatting>
  <conditionalFormatting sqref="AH167:AH168">
    <cfRule type="expression" dxfId="380" priority="421">
      <formula>UPPER($AH$166)="0"</formula>
    </cfRule>
  </conditionalFormatting>
  <conditionalFormatting sqref="O168">
    <cfRule type="expression" dxfId="379" priority="400">
      <formula>UPPER($O$167)="n/a"</formula>
    </cfRule>
    <cfRule type="expression" dxfId="378" priority="420">
      <formula>UPPER($O$167)="0"</formula>
    </cfRule>
  </conditionalFormatting>
  <conditionalFormatting sqref="P168">
    <cfRule type="expression" dxfId="377" priority="399">
      <formula>UPPER($P$167)="n/a"</formula>
    </cfRule>
    <cfRule type="expression" dxfId="376" priority="419">
      <formula>UPPER($P$167)="0"</formula>
    </cfRule>
  </conditionalFormatting>
  <conditionalFormatting sqref="Q168">
    <cfRule type="expression" dxfId="375" priority="398">
      <formula>UPPER($Q$167)="n/a"</formula>
    </cfRule>
    <cfRule type="expression" dxfId="374" priority="418">
      <formula>UPPER($Q$167)="0"</formula>
    </cfRule>
  </conditionalFormatting>
  <conditionalFormatting sqref="R168">
    <cfRule type="expression" dxfId="373" priority="397">
      <formula>UPPER($R$167)="n/a"</formula>
    </cfRule>
    <cfRule type="expression" dxfId="372" priority="417">
      <formula>UPPER($R$167)="0"</formula>
    </cfRule>
  </conditionalFormatting>
  <conditionalFormatting sqref="S168">
    <cfRule type="expression" dxfId="371" priority="396">
      <formula>UPPER($S$167)="n/a"</formula>
    </cfRule>
    <cfRule type="expression" dxfId="370" priority="416">
      <formula>UPPER($S$167)="0"</formula>
    </cfRule>
  </conditionalFormatting>
  <conditionalFormatting sqref="T168">
    <cfRule type="expression" dxfId="369" priority="395">
      <formula>UPPER($T$167)="n/a"</formula>
    </cfRule>
    <cfRule type="expression" dxfId="368" priority="415">
      <formula>UPPER($T$167)="0"</formula>
    </cfRule>
  </conditionalFormatting>
  <conditionalFormatting sqref="U168">
    <cfRule type="expression" dxfId="367" priority="394">
      <formula>UPPER($U$167)="n/a"</formula>
    </cfRule>
    <cfRule type="expression" dxfId="366" priority="414">
      <formula>UPPER($U$167)="0"</formula>
    </cfRule>
  </conditionalFormatting>
  <conditionalFormatting sqref="V168">
    <cfRule type="expression" dxfId="365" priority="393">
      <formula>UPPER($V$167)="n/a"</formula>
    </cfRule>
    <cfRule type="expression" dxfId="364" priority="413">
      <formula>UPPER($V$167)="0"</formula>
    </cfRule>
  </conditionalFormatting>
  <conditionalFormatting sqref="W168">
    <cfRule type="expression" dxfId="363" priority="392">
      <formula>UPPER($W$167)="n/a"</formula>
    </cfRule>
    <cfRule type="expression" dxfId="362" priority="412">
      <formula>UPPER($W$167)="0"</formula>
    </cfRule>
  </conditionalFormatting>
  <conditionalFormatting sqref="X168">
    <cfRule type="expression" dxfId="361" priority="391">
      <formula>UPPER($X$167)="n/a"</formula>
    </cfRule>
    <cfRule type="expression" dxfId="360" priority="411">
      <formula>UPPER($X$167)="0"</formula>
    </cfRule>
  </conditionalFormatting>
  <conditionalFormatting sqref="Y168">
    <cfRule type="expression" dxfId="359" priority="390">
      <formula>UPPER($Y$167)="n/a"</formula>
    </cfRule>
    <cfRule type="expression" dxfId="358" priority="410">
      <formula>UPPER($Y$167)="0"</formula>
    </cfRule>
  </conditionalFormatting>
  <conditionalFormatting sqref="Z168">
    <cfRule type="expression" dxfId="357" priority="389">
      <formula>UPPER($Z$167)="n/a"</formula>
    </cfRule>
    <cfRule type="expression" dxfId="356" priority="409">
      <formula>UPPER($Z$167)="0"</formula>
    </cfRule>
  </conditionalFormatting>
  <conditionalFormatting sqref="AA168">
    <cfRule type="expression" dxfId="355" priority="388">
      <formula>UPPER($AA$167)="n/a"</formula>
    </cfRule>
    <cfRule type="expression" dxfId="354" priority="408">
      <formula>UPPER($AA$167)="0"</formula>
    </cfRule>
  </conditionalFormatting>
  <conditionalFormatting sqref="AB168">
    <cfRule type="expression" dxfId="353" priority="387">
      <formula>UPPER($AB$167)="n/a"</formula>
    </cfRule>
    <cfRule type="expression" dxfId="352" priority="407">
      <formula>UPPER($AB$167)="0"</formula>
    </cfRule>
  </conditionalFormatting>
  <conditionalFormatting sqref="AC168">
    <cfRule type="expression" dxfId="351" priority="386">
      <formula>UPPER($AC$167)="n/a"</formula>
    </cfRule>
    <cfRule type="expression" dxfId="350" priority="406">
      <formula>UPPER($AC$167)="0"</formula>
    </cfRule>
  </conditionalFormatting>
  <conditionalFormatting sqref="AD168">
    <cfRule type="expression" dxfId="349" priority="385">
      <formula>UPPER($AD$167)="n/a"</formula>
    </cfRule>
    <cfRule type="expression" dxfId="348" priority="405">
      <formula>UPPER($AD$167)="0"</formula>
    </cfRule>
  </conditionalFormatting>
  <conditionalFormatting sqref="AE168">
    <cfRule type="expression" dxfId="347" priority="384">
      <formula>UPPER($AE$167)="n/a"</formula>
    </cfRule>
    <cfRule type="expression" dxfId="346" priority="404">
      <formula>UPPER($AE$167)="0"</formula>
    </cfRule>
  </conditionalFormatting>
  <conditionalFormatting sqref="AF168">
    <cfRule type="expression" dxfId="345" priority="383">
      <formula>UPPER($AF$167)="n/a"</formula>
    </cfRule>
    <cfRule type="expression" dxfId="344" priority="403">
      <formula>UPPER($AF$167)="0"</formula>
    </cfRule>
  </conditionalFormatting>
  <conditionalFormatting sqref="AG168">
    <cfRule type="expression" dxfId="343" priority="382">
      <formula>UPPER($AG$167)="n/a"</formula>
    </cfRule>
    <cfRule type="expression" dxfId="342" priority="402">
      <formula>UPPER($AG$167)="0"</formula>
    </cfRule>
  </conditionalFormatting>
  <conditionalFormatting sqref="AH168">
    <cfRule type="expression" dxfId="341" priority="381">
      <formula>UPPER($AH$167)="n/a"</formula>
    </cfRule>
    <cfRule type="expression" dxfId="340" priority="401">
      <formula>UPPER($AH$167)="0"</formula>
    </cfRule>
  </conditionalFormatting>
  <conditionalFormatting sqref="O178">
    <cfRule type="expression" dxfId="339" priority="360">
      <formula>UPPER($O$176)="n/a"</formula>
    </cfRule>
    <cfRule type="expression" dxfId="338" priority="380">
      <formula>UPPER($O$176)="0"</formula>
    </cfRule>
  </conditionalFormatting>
  <conditionalFormatting sqref="P178">
    <cfRule type="expression" dxfId="337" priority="359">
      <formula>UPPER($P$176)="n/a"</formula>
    </cfRule>
    <cfRule type="expression" dxfId="336" priority="379">
      <formula>UPPER($P$176)="0"</formula>
    </cfRule>
  </conditionalFormatting>
  <conditionalFormatting sqref="Q178">
    <cfRule type="expression" dxfId="335" priority="358">
      <formula>UPPER($Q$176)="n/a"</formula>
    </cfRule>
    <cfRule type="expression" dxfId="334" priority="378">
      <formula>UPPER($Q$176)="0"</formula>
    </cfRule>
  </conditionalFormatting>
  <conditionalFormatting sqref="R178">
    <cfRule type="expression" dxfId="333" priority="357">
      <formula>UPPER($R$176)="n/a"</formula>
    </cfRule>
    <cfRule type="expression" dxfId="332" priority="377">
      <formula>UPPER($R$176)="0"</formula>
    </cfRule>
  </conditionalFormatting>
  <conditionalFormatting sqref="S178">
    <cfRule type="expression" dxfId="331" priority="356">
      <formula>UPPER($S$176)="n/a"</formula>
    </cfRule>
    <cfRule type="expression" dxfId="330" priority="376">
      <formula>UPPER($S$176)="0"</formula>
    </cfRule>
  </conditionalFormatting>
  <conditionalFormatting sqref="T178">
    <cfRule type="expression" dxfId="329" priority="355">
      <formula>UPPER($T$176)="n/a"</formula>
    </cfRule>
    <cfRule type="expression" dxfId="328" priority="375">
      <formula>UPPER($T$176)="0"</formula>
    </cfRule>
  </conditionalFormatting>
  <conditionalFormatting sqref="U178">
    <cfRule type="expression" dxfId="327" priority="354">
      <formula>UPPER($U$176)="n/a"</formula>
    </cfRule>
    <cfRule type="expression" dxfId="326" priority="374">
      <formula>UPPER($U$176)="0"</formula>
    </cfRule>
  </conditionalFormatting>
  <conditionalFormatting sqref="V178">
    <cfRule type="expression" dxfId="325" priority="353">
      <formula>UPPER($V$176)="n/a"</formula>
    </cfRule>
    <cfRule type="expression" dxfId="324" priority="373">
      <formula>UPPER($V$176)="0"</formula>
    </cfRule>
  </conditionalFormatting>
  <conditionalFormatting sqref="W178">
    <cfRule type="expression" dxfId="323" priority="352">
      <formula>UPPER($W$176)="n/a"</formula>
    </cfRule>
    <cfRule type="expression" dxfId="322" priority="372">
      <formula>UPPER($W$176)="0"</formula>
    </cfRule>
  </conditionalFormatting>
  <conditionalFormatting sqref="X178">
    <cfRule type="expression" dxfId="321" priority="351">
      <formula>UPPER($X$176)="n/a"</formula>
    </cfRule>
    <cfRule type="expression" dxfId="320" priority="371">
      <formula>UPPER($X$176)="0"</formula>
    </cfRule>
  </conditionalFormatting>
  <conditionalFormatting sqref="Y178">
    <cfRule type="expression" dxfId="319" priority="350">
      <formula>UPPER($Y$176)="n/a"</formula>
    </cfRule>
    <cfRule type="expression" dxfId="318" priority="370">
      <formula>UPPER($Y$176)="0"</formula>
    </cfRule>
  </conditionalFormatting>
  <conditionalFormatting sqref="Z178">
    <cfRule type="expression" dxfId="317" priority="349">
      <formula>UPPER($Z$176)="n/a"</formula>
    </cfRule>
    <cfRule type="expression" dxfId="316" priority="369">
      <formula>UPPER($Z$176)="0"</formula>
    </cfRule>
  </conditionalFormatting>
  <conditionalFormatting sqref="AA178">
    <cfRule type="expression" dxfId="315" priority="348">
      <formula>UPPER($AA$176)="n/a"</formula>
    </cfRule>
    <cfRule type="expression" dxfId="314" priority="368">
      <formula>UPPER($AA$176)="0"</formula>
    </cfRule>
  </conditionalFormatting>
  <conditionalFormatting sqref="AB178">
    <cfRule type="expression" dxfId="313" priority="347">
      <formula>UPPER($AB$176)="n/a"</formula>
    </cfRule>
    <cfRule type="expression" dxfId="312" priority="367">
      <formula>UPPER($AB$176)="0"</formula>
    </cfRule>
  </conditionalFormatting>
  <conditionalFormatting sqref="AC178">
    <cfRule type="expression" dxfId="311" priority="346">
      <formula>UPPER($AC$176)="n/a"</formula>
    </cfRule>
    <cfRule type="expression" dxfId="310" priority="366">
      <formula>UPPER($AC$176)="0"</formula>
    </cfRule>
  </conditionalFormatting>
  <conditionalFormatting sqref="AD178">
    <cfRule type="expression" dxfId="309" priority="345">
      <formula>UPPER($AD$176)="n/a"</formula>
    </cfRule>
    <cfRule type="expression" dxfId="308" priority="365">
      <formula>UPPER($AD$176)="0"</formula>
    </cfRule>
  </conditionalFormatting>
  <conditionalFormatting sqref="AE178">
    <cfRule type="expression" dxfId="307" priority="344">
      <formula>UPPER($AE$176)="n/a"</formula>
    </cfRule>
    <cfRule type="expression" dxfId="306" priority="364">
      <formula>UPPER($AE$176)="0"</formula>
    </cfRule>
  </conditionalFormatting>
  <conditionalFormatting sqref="AF178">
    <cfRule type="expression" dxfId="305" priority="343">
      <formula>UPPER($AF$176)="n/a"</formula>
    </cfRule>
    <cfRule type="expression" dxfId="304" priority="363">
      <formula>UPPER($AF$176)="0"</formula>
    </cfRule>
  </conditionalFormatting>
  <conditionalFormatting sqref="AG178">
    <cfRule type="expression" dxfId="303" priority="342">
      <formula>UPPER($AG$176)="n/a"</formula>
    </cfRule>
    <cfRule type="expression" dxfId="302" priority="362">
      <formula>UPPER($AG$176)="0"</formula>
    </cfRule>
  </conditionalFormatting>
  <conditionalFormatting sqref="AH178">
    <cfRule type="expression" dxfId="301" priority="341">
      <formula>UPPER($AH$176)="n/a"</formula>
    </cfRule>
    <cfRule type="expression" dxfId="300" priority="361">
      <formula>UPPER($AH$176)="0"</formula>
    </cfRule>
  </conditionalFormatting>
  <conditionalFormatting sqref="O181:O183">
    <cfRule type="expression" dxfId="299" priority="320">
      <formula>UPPER($O$179)="n/a"</formula>
    </cfRule>
    <cfRule type="expression" dxfId="298" priority="340">
      <formula>UPPER($O$179)="0"</formula>
    </cfRule>
  </conditionalFormatting>
  <conditionalFormatting sqref="P181:P183">
    <cfRule type="expression" dxfId="297" priority="319">
      <formula>UPPER($P$179)="n/a"</formula>
    </cfRule>
    <cfRule type="expression" dxfId="296" priority="339">
      <formula>UPPER($P$179)="0"</formula>
    </cfRule>
  </conditionalFormatting>
  <conditionalFormatting sqref="Q181:Q183">
    <cfRule type="expression" dxfId="295" priority="318">
      <formula>UPPER($Q$179)="n/a"</formula>
    </cfRule>
    <cfRule type="expression" dxfId="294" priority="338">
      <formula>UPPER($Q$179)="0"</formula>
    </cfRule>
  </conditionalFormatting>
  <conditionalFormatting sqref="R181:R183">
    <cfRule type="expression" dxfId="293" priority="317">
      <formula>UPPER($R$179)="n/a"</formula>
    </cfRule>
    <cfRule type="expression" dxfId="292" priority="337">
      <formula>UPPER($R$179)="0"</formula>
    </cfRule>
  </conditionalFormatting>
  <conditionalFormatting sqref="S181:S183">
    <cfRule type="expression" dxfId="291" priority="316">
      <formula>UPPER($S$179)="n/a"</formula>
    </cfRule>
    <cfRule type="expression" dxfId="290" priority="336">
      <formula>UPPER($S$179)="0"</formula>
    </cfRule>
  </conditionalFormatting>
  <conditionalFormatting sqref="T181:T183">
    <cfRule type="expression" dxfId="289" priority="315">
      <formula>UPPER($T$179)="n/a"</formula>
    </cfRule>
    <cfRule type="expression" dxfId="288" priority="335">
      <formula>UPPER($T$179)="0"</formula>
    </cfRule>
  </conditionalFormatting>
  <conditionalFormatting sqref="U181:U183">
    <cfRule type="expression" dxfId="287" priority="314">
      <formula>UPPER($U$179)="n/a"</formula>
    </cfRule>
    <cfRule type="expression" dxfId="286" priority="334">
      <formula>UPPER($U$179)="0"</formula>
    </cfRule>
  </conditionalFormatting>
  <conditionalFormatting sqref="V181:V183">
    <cfRule type="expression" dxfId="285" priority="313">
      <formula>UPPER($V$179)="n/a"</formula>
    </cfRule>
    <cfRule type="expression" dxfId="284" priority="333">
      <formula>UPPER($V$179)="0"</formula>
    </cfRule>
  </conditionalFormatting>
  <conditionalFormatting sqref="W181:W183">
    <cfRule type="expression" dxfId="283" priority="312">
      <formula>UPPER($W$179)="n/a"</formula>
    </cfRule>
    <cfRule type="expression" dxfId="282" priority="332">
      <formula>UPPER($W$179)="0"</formula>
    </cfRule>
  </conditionalFormatting>
  <conditionalFormatting sqref="X181:X183">
    <cfRule type="expression" dxfId="281" priority="311">
      <formula>UPPER($X$179)="n/a"</formula>
    </cfRule>
    <cfRule type="expression" dxfId="280" priority="331">
      <formula>UPPER($X$179)="0"</formula>
    </cfRule>
  </conditionalFormatting>
  <conditionalFormatting sqref="Y181:Y183">
    <cfRule type="expression" dxfId="279" priority="310">
      <formula>UPPER($Y$179)="n/a"</formula>
    </cfRule>
    <cfRule type="expression" dxfId="278" priority="330">
      <formula>UPPER($Y$179)="0"</formula>
    </cfRule>
  </conditionalFormatting>
  <conditionalFormatting sqref="Z181:Z183">
    <cfRule type="expression" dxfId="277" priority="309">
      <formula>UPPER($Z$179)="n/a"</formula>
    </cfRule>
    <cfRule type="expression" dxfId="276" priority="329">
      <formula>UPPER($Z$179)="0"</formula>
    </cfRule>
  </conditionalFormatting>
  <conditionalFormatting sqref="AA181:AA183">
    <cfRule type="expression" dxfId="275" priority="308">
      <formula>UPPER($AA$179)="n/a"</formula>
    </cfRule>
    <cfRule type="expression" dxfId="274" priority="328">
      <formula>UPPER($AA$179)="0"</formula>
    </cfRule>
  </conditionalFormatting>
  <conditionalFormatting sqref="AB181:AB183">
    <cfRule type="expression" dxfId="273" priority="307">
      <formula>UPPER($AB$179)="n/a"</formula>
    </cfRule>
    <cfRule type="expression" dxfId="272" priority="327">
      <formula>UPPER($AB$179)="0"</formula>
    </cfRule>
  </conditionalFormatting>
  <conditionalFormatting sqref="AC181:AC183">
    <cfRule type="expression" dxfId="271" priority="306">
      <formula>UPPER($AC$179)="n/a"</formula>
    </cfRule>
    <cfRule type="expression" dxfId="270" priority="326">
      <formula>UPPER($AC$179)="0"</formula>
    </cfRule>
  </conditionalFormatting>
  <conditionalFormatting sqref="AD181:AD183">
    <cfRule type="expression" dxfId="269" priority="305">
      <formula>UPPER($AD$179)="n/a"</formula>
    </cfRule>
    <cfRule type="expression" dxfId="268" priority="325">
      <formula>UPPER($AD$179)="0"</formula>
    </cfRule>
  </conditionalFormatting>
  <conditionalFormatting sqref="AE181:AE183">
    <cfRule type="expression" dxfId="267" priority="304">
      <formula>UPPER($AE$179)="n/a"</formula>
    </cfRule>
    <cfRule type="expression" dxfId="266" priority="324">
      <formula>UPPER($AE$179)="0"</formula>
    </cfRule>
  </conditionalFormatting>
  <conditionalFormatting sqref="AF181:AF183">
    <cfRule type="expression" dxfId="265" priority="303">
      <formula>UPPER($AF$179)="n/a"</formula>
    </cfRule>
    <cfRule type="expression" dxfId="264" priority="323">
      <formula>UPPER($AF$179)="0"</formula>
    </cfRule>
  </conditionalFormatting>
  <conditionalFormatting sqref="AG181:AG183">
    <cfRule type="expression" dxfId="263" priority="302">
      <formula>UPPER($AG$179)="n/a"</formula>
    </cfRule>
    <cfRule type="expression" dxfId="262" priority="322">
      <formula>UPPER($AG$179)="0"</formula>
    </cfRule>
  </conditionalFormatting>
  <conditionalFormatting sqref="AH181:AH183">
    <cfRule type="expression" dxfId="261" priority="301">
      <formula>UPPER($AH$179)="n/a"</formula>
    </cfRule>
    <cfRule type="expression" dxfId="260" priority="321">
      <formula>UPPER($AH$179)="0"</formula>
    </cfRule>
  </conditionalFormatting>
  <conditionalFormatting sqref="O182:O183">
    <cfRule type="expression" dxfId="259" priority="280">
      <formula>UPPER($O$181)="3"</formula>
    </cfRule>
    <cfRule type="expression" dxfId="258" priority="300">
      <formula>UPPER($O$181)="2"</formula>
    </cfRule>
  </conditionalFormatting>
  <conditionalFormatting sqref="P182:P183">
    <cfRule type="expression" dxfId="257" priority="279">
      <formula>UPPER($P$181)="3"</formula>
    </cfRule>
    <cfRule type="expression" dxfId="256" priority="299">
      <formula>UPPER($P$181)="2"</formula>
    </cfRule>
  </conditionalFormatting>
  <conditionalFormatting sqref="Q182:Q183">
    <cfRule type="expression" dxfId="255" priority="278">
      <formula>UPPER($Q$181)="3"</formula>
    </cfRule>
    <cfRule type="expression" dxfId="254" priority="298">
      <formula>UPPER($Q$181)="2"</formula>
    </cfRule>
  </conditionalFormatting>
  <conditionalFormatting sqref="R182:R183">
    <cfRule type="expression" dxfId="253" priority="277">
      <formula>UPPER($R$181)="3"</formula>
    </cfRule>
    <cfRule type="expression" dxfId="252" priority="297">
      <formula>UPPER($R$181)="2"</formula>
    </cfRule>
  </conditionalFormatting>
  <conditionalFormatting sqref="S182:S183">
    <cfRule type="expression" dxfId="251" priority="276">
      <formula>UPPER($S$181)="3"</formula>
    </cfRule>
    <cfRule type="expression" dxfId="250" priority="296">
      <formula>UPPER($S$181)="2"</formula>
    </cfRule>
  </conditionalFormatting>
  <conditionalFormatting sqref="T182:T183">
    <cfRule type="expression" dxfId="249" priority="275">
      <formula>UPPER($T$181)="3"</formula>
    </cfRule>
    <cfRule type="expression" dxfId="248" priority="295">
      <formula>UPPER($T$181)="2"</formula>
    </cfRule>
  </conditionalFormatting>
  <conditionalFormatting sqref="U182:U183">
    <cfRule type="expression" dxfId="247" priority="274">
      <formula>UPPER($U$181)="3"</formula>
    </cfRule>
    <cfRule type="expression" dxfId="246" priority="294">
      <formula>UPPER($U$181)="2"</formula>
    </cfRule>
  </conditionalFormatting>
  <conditionalFormatting sqref="V182:V183">
    <cfRule type="expression" dxfId="245" priority="273">
      <formula>UPPER($V$181)="3"</formula>
    </cfRule>
    <cfRule type="expression" dxfId="244" priority="293">
      <formula>UPPER($V$181)="2"</formula>
    </cfRule>
  </conditionalFormatting>
  <conditionalFormatting sqref="W182:W183">
    <cfRule type="expression" dxfId="243" priority="272">
      <formula>UPPER($W$181)="3"</formula>
    </cfRule>
    <cfRule type="expression" dxfId="242" priority="292">
      <formula>UPPER($W$181)="2"</formula>
    </cfRule>
  </conditionalFormatting>
  <conditionalFormatting sqref="X182:X183">
    <cfRule type="expression" dxfId="241" priority="271">
      <formula>UPPER($X$181)="3"</formula>
    </cfRule>
    <cfRule type="expression" dxfId="240" priority="291">
      <formula>UPPER($X$181)="2"</formula>
    </cfRule>
  </conditionalFormatting>
  <conditionalFormatting sqref="Y182:Y183">
    <cfRule type="expression" dxfId="239" priority="270">
      <formula>UPPER($Y$181)="3"</formula>
    </cfRule>
    <cfRule type="expression" dxfId="238" priority="290">
      <formula>UPPER($Y$181)="2"</formula>
    </cfRule>
  </conditionalFormatting>
  <conditionalFormatting sqref="Z182:Z183">
    <cfRule type="expression" dxfId="237" priority="269">
      <formula>UPPER($Z$181)="3"</formula>
    </cfRule>
    <cfRule type="expression" dxfId="236" priority="289">
      <formula>UPPER($Z$181)="2"</formula>
    </cfRule>
  </conditionalFormatting>
  <conditionalFormatting sqref="AA182:AA183">
    <cfRule type="expression" dxfId="235" priority="268">
      <formula>UPPER($AA$181)="3"</formula>
    </cfRule>
    <cfRule type="expression" dxfId="234" priority="288">
      <formula>UPPER($AA$181)="2"</formula>
    </cfRule>
  </conditionalFormatting>
  <conditionalFormatting sqref="AB182:AB183">
    <cfRule type="expression" dxfId="233" priority="267">
      <formula>UPPER($AB$181)="3"</formula>
    </cfRule>
    <cfRule type="expression" dxfId="232" priority="287">
      <formula>UPPER($AB$181)="2"</formula>
    </cfRule>
  </conditionalFormatting>
  <conditionalFormatting sqref="AC182:AC183">
    <cfRule type="expression" dxfId="231" priority="266">
      <formula>UPPER($AC$181)="3"</formula>
    </cfRule>
    <cfRule type="expression" dxfId="230" priority="286">
      <formula>UPPER($AC$181)="2"</formula>
    </cfRule>
  </conditionalFormatting>
  <conditionalFormatting sqref="AD182:AD183">
    <cfRule type="expression" dxfId="229" priority="265">
      <formula>UPPER($AD$181)="3"</formula>
    </cfRule>
    <cfRule type="expression" dxfId="228" priority="285">
      <formula>UPPER($AD$181)="2"</formula>
    </cfRule>
  </conditionalFormatting>
  <conditionalFormatting sqref="AE182:AE183">
    <cfRule type="expression" dxfId="227" priority="264">
      <formula>UPPER($AE$181)="3"</formula>
    </cfRule>
    <cfRule type="expression" dxfId="226" priority="284">
      <formula>UPPER($AE$181)="2"</formula>
    </cfRule>
  </conditionalFormatting>
  <conditionalFormatting sqref="AF182:AF183">
    <cfRule type="expression" dxfId="225" priority="263">
      <formula>UPPER($AF$181)="3"</formula>
    </cfRule>
    <cfRule type="expression" dxfId="224" priority="283">
      <formula>UPPER($AF$181)="2"</formula>
    </cfRule>
  </conditionalFormatting>
  <conditionalFormatting sqref="AG182:AG183">
    <cfRule type="expression" dxfId="223" priority="262">
      <formula>UPPER($AG$181)="3"</formula>
    </cfRule>
    <cfRule type="expression" dxfId="222" priority="282">
      <formula>UPPER($AG$181)="2"</formula>
    </cfRule>
  </conditionalFormatting>
  <conditionalFormatting sqref="AH182:AH183">
    <cfRule type="expression" dxfId="221" priority="261">
      <formula>UPPER($AH$181)="3"</formula>
    </cfRule>
    <cfRule type="expression" dxfId="220" priority="281">
      <formula>UPPER($AH$181)="2"</formula>
    </cfRule>
  </conditionalFormatting>
  <conditionalFormatting sqref="O189 O191:O192">
    <cfRule type="expression" dxfId="219" priority="220">
      <formula>UPPER($O$187)="n/a"</formula>
    </cfRule>
    <cfRule type="expression" dxfId="218" priority="240">
      <formula>UPPER($O$187)="dk"</formula>
    </cfRule>
    <cfRule type="expression" dxfId="217" priority="260">
      <formula>UPPER($O$187)="0"</formula>
    </cfRule>
  </conditionalFormatting>
  <conditionalFormatting sqref="P189 P191:P192">
    <cfRule type="expression" dxfId="216" priority="219">
      <formula>UPPER($P$187)="n/a"</formula>
    </cfRule>
    <cfRule type="expression" dxfId="215" priority="239">
      <formula>UPPER($P$187)="dk"</formula>
    </cfRule>
    <cfRule type="expression" dxfId="214" priority="259">
      <formula>UPPER($P$187)="0"</formula>
    </cfRule>
  </conditionalFormatting>
  <conditionalFormatting sqref="Q189 Q191:Q192">
    <cfRule type="expression" dxfId="213" priority="218">
      <formula>UPPER($Q$187)="n/a"</formula>
    </cfRule>
    <cfRule type="expression" dxfId="212" priority="238">
      <formula>UPPER($Q$187)="dk"</formula>
    </cfRule>
    <cfRule type="expression" dxfId="211" priority="258">
      <formula>UPPER($Q$187)="0"</formula>
    </cfRule>
  </conditionalFormatting>
  <conditionalFormatting sqref="R189 R191:R192">
    <cfRule type="expression" dxfId="210" priority="217">
      <formula>UPPER($R$187)="n/a"</formula>
    </cfRule>
    <cfRule type="expression" dxfId="209" priority="237">
      <formula>UPPER($R$187)="dk"</formula>
    </cfRule>
    <cfRule type="expression" dxfId="208" priority="257">
      <formula>UPPER($R$187)="0"</formula>
    </cfRule>
  </conditionalFormatting>
  <conditionalFormatting sqref="S189 S191:S192">
    <cfRule type="expression" dxfId="207" priority="216">
      <formula>UPPER($S$187)="n/a"</formula>
    </cfRule>
    <cfRule type="expression" dxfId="206" priority="236">
      <formula>UPPER($S$187)="dk"</formula>
    </cfRule>
    <cfRule type="expression" dxfId="205" priority="256">
      <formula>UPPER($S$187)="0"</formula>
    </cfRule>
  </conditionalFormatting>
  <conditionalFormatting sqref="T189 T191:T192">
    <cfRule type="expression" dxfId="204" priority="215">
      <formula>UPPER($T$187)="n/a"</formula>
    </cfRule>
    <cfRule type="expression" dxfId="203" priority="235">
      <formula>UPPER($T$187)="dk"</formula>
    </cfRule>
    <cfRule type="expression" dxfId="202" priority="255">
      <formula>UPPER($T$187)="0"</formula>
    </cfRule>
  </conditionalFormatting>
  <conditionalFormatting sqref="U189 U191:U192">
    <cfRule type="expression" dxfId="201" priority="214">
      <formula>UPPER($U$187)="n/a"</formula>
    </cfRule>
    <cfRule type="expression" dxfId="200" priority="234">
      <formula>UPPER($U$187)="dk"</formula>
    </cfRule>
    <cfRule type="expression" dxfId="199" priority="254">
      <formula>UPPER($U$187)="0"</formula>
    </cfRule>
  </conditionalFormatting>
  <conditionalFormatting sqref="V189 V191:V192">
    <cfRule type="expression" dxfId="198" priority="213">
      <formula>UPPER($V$187)="n/a"</formula>
    </cfRule>
    <cfRule type="expression" dxfId="197" priority="233">
      <formula>UPPER($V$187)="dk"</formula>
    </cfRule>
    <cfRule type="expression" dxfId="196" priority="253">
      <formula>UPPER($V$187)="0"</formula>
    </cfRule>
  </conditionalFormatting>
  <conditionalFormatting sqref="W189 W191:W192">
    <cfRule type="expression" dxfId="195" priority="212">
      <formula>UPPER($W$187)="n/a"</formula>
    </cfRule>
    <cfRule type="expression" dxfId="194" priority="232">
      <formula>UPPER($W$187)="dk"</formula>
    </cfRule>
    <cfRule type="expression" dxfId="193" priority="252">
      <formula>UPPER($W$187)="0"</formula>
    </cfRule>
  </conditionalFormatting>
  <conditionalFormatting sqref="X189 X191:X192">
    <cfRule type="expression" dxfId="192" priority="211">
      <formula>UPPER($X$187)="n/a"</formula>
    </cfRule>
    <cfRule type="expression" dxfId="191" priority="231">
      <formula>UPPER($X$187)="dk"</formula>
    </cfRule>
    <cfRule type="expression" dxfId="190" priority="251">
      <formula>UPPER($X$187)="0"</formula>
    </cfRule>
  </conditionalFormatting>
  <conditionalFormatting sqref="Y189 Y191:Y192">
    <cfRule type="expression" dxfId="189" priority="210">
      <formula>UPPER($Y$187)="n/a"</formula>
    </cfRule>
    <cfRule type="expression" dxfId="188" priority="230">
      <formula>UPPER($Y$187)="dk"</formula>
    </cfRule>
    <cfRule type="expression" dxfId="187" priority="250">
      <formula>UPPER($Y$187)="0"</formula>
    </cfRule>
  </conditionalFormatting>
  <conditionalFormatting sqref="Z189 Z191:Z192">
    <cfRule type="expression" dxfId="186" priority="209">
      <formula>UPPER($Z$187)="n/a"</formula>
    </cfRule>
    <cfRule type="expression" dxfId="185" priority="229">
      <formula>UPPER($Z$187)="dk"</formula>
    </cfRule>
    <cfRule type="expression" dxfId="184" priority="249">
      <formula>UPPER($Z$187)="0"</formula>
    </cfRule>
  </conditionalFormatting>
  <conditionalFormatting sqref="AA189 AA191:AA192">
    <cfRule type="expression" dxfId="183" priority="208">
      <formula>UPPER($AA$187)="n/a"</formula>
    </cfRule>
    <cfRule type="expression" dxfId="182" priority="228">
      <formula>UPPER($AA$187)="dk"</formula>
    </cfRule>
    <cfRule type="expression" dxfId="181" priority="248">
      <formula>UPPER($AA$187)="0"</formula>
    </cfRule>
  </conditionalFormatting>
  <conditionalFormatting sqref="AB189 AB191:AB192">
    <cfRule type="expression" dxfId="180" priority="207">
      <formula>UPPER($AB$187)="n/a"</formula>
    </cfRule>
    <cfRule type="expression" dxfId="179" priority="227">
      <formula>UPPER($AB$187)="dk"</formula>
    </cfRule>
    <cfRule type="expression" dxfId="178" priority="247">
      <formula>UPPER($AB$187)="0"</formula>
    </cfRule>
  </conditionalFormatting>
  <conditionalFormatting sqref="AC189 AC191:AC192">
    <cfRule type="expression" dxfId="177" priority="206">
      <formula>UPPER($AC$187)="n/a"</formula>
    </cfRule>
    <cfRule type="expression" dxfId="176" priority="226">
      <formula>UPPER($AC$187)="dk"</formula>
    </cfRule>
    <cfRule type="expression" dxfId="175" priority="246">
      <formula>UPPER($AC$187)="0"</formula>
    </cfRule>
  </conditionalFormatting>
  <conditionalFormatting sqref="AD189 AD191:AD192">
    <cfRule type="expression" dxfId="174" priority="205">
      <formula>UPPER($AD$187)="n/a"</formula>
    </cfRule>
    <cfRule type="expression" dxfId="173" priority="225">
      <formula>UPPER($AD$187)="dk"</formula>
    </cfRule>
    <cfRule type="expression" dxfId="172" priority="245">
      <formula>UPPER($AD$187)="0"</formula>
    </cfRule>
  </conditionalFormatting>
  <conditionalFormatting sqref="AE189 AE191:AE192">
    <cfRule type="expression" dxfId="171" priority="204">
      <formula>UPPER($AE$187)="n/a"</formula>
    </cfRule>
    <cfRule type="expression" dxfId="170" priority="224">
      <formula>UPPER($AE$187)="dk"</formula>
    </cfRule>
    <cfRule type="expression" dxfId="169" priority="244">
      <formula>UPPER($AE$187)="0"</formula>
    </cfRule>
  </conditionalFormatting>
  <conditionalFormatting sqref="AF189 AF191:AF192">
    <cfRule type="expression" dxfId="168" priority="203">
      <formula>UPPER($AF$187)="n/a"</formula>
    </cfRule>
    <cfRule type="expression" dxfId="167" priority="223">
      <formula>UPPER($AF$187)="dk"</formula>
    </cfRule>
    <cfRule type="expression" dxfId="166" priority="243">
      <formula>UPPER($AF$187)="0"</formula>
    </cfRule>
  </conditionalFormatting>
  <conditionalFormatting sqref="AG189 AG191:AG192">
    <cfRule type="expression" dxfId="165" priority="202">
      <formula>UPPER($AG$187)="n/a"</formula>
    </cfRule>
    <cfRule type="expression" dxfId="164" priority="222">
      <formula>UPPER($AG$187)="dk"</formula>
    </cfRule>
    <cfRule type="expression" dxfId="163" priority="242">
      <formula>UPPER($AG$187)="0"</formula>
    </cfRule>
  </conditionalFormatting>
  <conditionalFormatting sqref="AH189 AH191:AH192">
    <cfRule type="expression" dxfId="162" priority="201">
      <formula>UPPER($AH$187)="n/a"</formula>
    </cfRule>
    <cfRule type="expression" dxfId="161" priority="221">
      <formula>UPPER($AH$187)="dk"</formula>
    </cfRule>
    <cfRule type="expression" dxfId="160" priority="241">
      <formula>UPPER($AH$187)="0"</formula>
    </cfRule>
  </conditionalFormatting>
  <conditionalFormatting sqref="O191:O192">
    <cfRule type="expression" dxfId="159" priority="160">
      <formula>UPPER($O$189)="n/a"</formula>
    </cfRule>
    <cfRule type="expression" dxfId="158" priority="180">
      <formula>UPPER($O$189)="dk"</formula>
    </cfRule>
    <cfRule type="expression" dxfId="157" priority="200">
      <formula>UPPER($O$189)="0"</formula>
    </cfRule>
  </conditionalFormatting>
  <conditionalFormatting sqref="P191:P192">
    <cfRule type="expression" dxfId="156" priority="159">
      <formula>UPPER($P$189)="n/a"</formula>
    </cfRule>
    <cfRule type="expression" dxfId="155" priority="179">
      <formula>UPPER($P$189)="dk"</formula>
    </cfRule>
    <cfRule type="expression" dxfId="154" priority="199">
      <formula>UPPER($P$189)="0"</formula>
    </cfRule>
  </conditionalFormatting>
  <conditionalFormatting sqref="Q191:Q192">
    <cfRule type="expression" dxfId="153" priority="158">
      <formula>UPPER($Q$189)="n/a"</formula>
    </cfRule>
    <cfRule type="expression" dxfId="152" priority="178">
      <formula>UPPER($Q$189)="dk"</formula>
    </cfRule>
    <cfRule type="expression" dxfId="151" priority="198">
      <formula>UPPER($Q$189)="0"</formula>
    </cfRule>
  </conditionalFormatting>
  <conditionalFormatting sqref="R191:R192">
    <cfRule type="expression" dxfId="150" priority="157">
      <formula>UPPER($R$189)="n/a"</formula>
    </cfRule>
    <cfRule type="expression" dxfId="149" priority="177">
      <formula>UPPER($R$189)="dk"</formula>
    </cfRule>
    <cfRule type="expression" dxfId="148" priority="197">
      <formula>UPPER($R$189)="0"</formula>
    </cfRule>
  </conditionalFormatting>
  <conditionalFormatting sqref="S191:S192">
    <cfRule type="expression" dxfId="147" priority="156">
      <formula>UPPER($S$189)="n/a"</formula>
    </cfRule>
    <cfRule type="expression" dxfId="146" priority="176">
      <formula>UPPER($S$189)="dk"</formula>
    </cfRule>
    <cfRule type="expression" dxfId="145" priority="196">
      <formula>UPPER($S$189)="0"</formula>
    </cfRule>
  </conditionalFormatting>
  <conditionalFormatting sqref="T191:T192">
    <cfRule type="expression" dxfId="144" priority="155">
      <formula>UPPER($T$189)="n/a"</formula>
    </cfRule>
    <cfRule type="expression" dxfId="143" priority="175">
      <formula>UPPER($T$189)="dk"</formula>
    </cfRule>
    <cfRule type="expression" dxfId="142" priority="195">
      <formula>UPPER($T$189)="0"</formula>
    </cfRule>
  </conditionalFormatting>
  <conditionalFormatting sqref="U191:U192">
    <cfRule type="expression" dxfId="141" priority="154">
      <formula>UPPER($U$189)="n/a"</formula>
    </cfRule>
    <cfRule type="expression" dxfId="140" priority="174">
      <formula>UPPER($U$189)="dk"</formula>
    </cfRule>
    <cfRule type="expression" dxfId="139" priority="194">
      <formula>UPPER($U$189)="0"</formula>
    </cfRule>
  </conditionalFormatting>
  <conditionalFormatting sqref="V191:V192">
    <cfRule type="expression" dxfId="138" priority="153">
      <formula>UPPER($V$189)="n/a"</formula>
    </cfRule>
    <cfRule type="expression" dxfId="137" priority="173">
      <formula>UPPER($V$189)="dk"</formula>
    </cfRule>
    <cfRule type="expression" dxfId="136" priority="193">
      <formula>UPPER($V$189)="0"</formula>
    </cfRule>
  </conditionalFormatting>
  <conditionalFormatting sqref="W191:W192">
    <cfRule type="expression" dxfId="135" priority="152">
      <formula>UPPER($W$189)="n/a"</formula>
    </cfRule>
    <cfRule type="expression" dxfId="134" priority="172">
      <formula>UPPER($W$189)="dk"</formula>
    </cfRule>
    <cfRule type="expression" dxfId="133" priority="192">
      <formula>UPPER($W$189)="0"</formula>
    </cfRule>
  </conditionalFormatting>
  <conditionalFormatting sqref="X191:X192">
    <cfRule type="expression" dxfId="132" priority="151">
      <formula>UPPER($X$189)="n/a"</formula>
    </cfRule>
    <cfRule type="expression" dxfId="131" priority="171">
      <formula>UPPER($X$189)="dk"</formula>
    </cfRule>
    <cfRule type="expression" dxfId="130" priority="191">
      <formula>UPPER($X$189)="0"</formula>
    </cfRule>
  </conditionalFormatting>
  <conditionalFormatting sqref="Y191:Y192">
    <cfRule type="expression" dxfId="129" priority="150">
      <formula>UPPER($Y$189)="n/a"</formula>
    </cfRule>
    <cfRule type="expression" dxfId="128" priority="170">
      <formula>UPPER($Y$189)="dk"</formula>
    </cfRule>
    <cfRule type="expression" dxfId="127" priority="190">
      <formula>UPPER($U$189)="0"</formula>
    </cfRule>
  </conditionalFormatting>
  <conditionalFormatting sqref="Z191:Z192">
    <cfRule type="expression" dxfId="126" priority="149">
      <formula>UPPER($Z$189)="n/a"</formula>
    </cfRule>
    <cfRule type="expression" dxfId="125" priority="169">
      <formula>UPPER($Z$189)="dk"</formula>
    </cfRule>
    <cfRule type="expression" dxfId="124" priority="189">
      <formula>UPPER($Z$189)="0"</formula>
    </cfRule>
  </conditionalFormatting>
  <conditionalFormatting sqref="AA191:AA192">
    <cfRule type="expression" dxfId="123" priority="148">
      <formula>UPPER($AA$189)="n/a"</formula>
    </cfRule>
    <cfRule type="expression" dxfId="122" priority="168">
      <formula>UPPER($AA$189)="dk"</formula>
    </cfRule>
    <cfRule type="expression" dxfId="121" priority="188">
      <formula>UPPER($AA$189)="0"</formula>
    </cfRule>
  </conditionalFormatting>
  <conditionalFormatting sqref="AB191:AB192">
    <cfRule type="expression" dxfId="120" priority="147">
      <formula>UPPER($AB$189)="n/a"</formula>
    </cfRule>
    <cfRule type="expression" dxfId="119" priority="167">
      <formula>UPPER($AB$189)="dk"</formula>
    </cfRule>
    <cfRule type="expression" dxfId="118" priority="187">
      <formula>UPPER($AB$189)="0"</formula>
    </cfRule>
  </conditionalFormatting>
  <conditionalFormatting sqref="AC191:AC192">
    <cfRule type="expression" dxfId="117" priority="146">
      <formula>UPPER($AC$189)="n/a"</formula>
    </cfRule>
    <cfRule type="expression" dxfId="116" priority="166">
      <formula>UPPER($AC$189)="dk"</formula>
    </cfRule>
    <cfRule type="expression" dxfId="115" priority="186">
      <formula>UPPER($AC$189)="0"</formula>
    </cfRule>
  </conditionalFormatting>
  <conditionalFormatting sqref="AD191:AD192">
    <cfRule type="expression" dxfId="114" priority="145">
      <formula>UPPER($AD$189)="n/a"</formula>
    </cfRule>
    <cfRule type="expression" dxfId="113" priority="165">
      <formula>UPPER($AD$189)="dk"</formula>
    </cfRule>
    <cfRule type="expression" dxfId="112" priority="185">
      <formula>UPPER($AD$189)="0"</formula>
    </cfRule>
  </conditionalFormatting>
  <conditionalFormatting sqref="AE191:AE192">
    <cfRule type="expression" dxfId="111" priority="144">
      <formula>UPPER($AE$189)="n/a"</formula>
    </cfRule>
    <cfRule type="expression" dxfId="110" priority="164">
      <formula>UPPER($AE$189)="dk"</formula>
    </cfRule>
    <cfRule type="expression" dxfId="109" priority="184">
      <formula>UPPER($AE$189)="0"</formula>
    </cfRule>
  </conditionalFormatting>
  <conditionalFormatting sqref="AF191:AF192">
    <cfRule type="expression" dxfId="108" priority="143">
      <formula>UPPER($AF$189)="n/a"</formula>
    </cfRule>
    <cfRule type="expression" dxfId="107" priority="163">
      <formula>UPPER($AF$189)="dk"</formula>
    </cfRule>
    <cfRule type="expression" dxfId="106" priority="183">
      <formula>UPPER($AF$189)="0"</formula>
    </cfRule>
  </conditionalFormatting>
  <conditionalFormatting sqref="AG191:AG192">
    <cfRule type="expression" dxfId="105" priority="142">
      <formula>UPPER($AG$189)="n/a"</formula>
    </cfRule>
    <cfRule type="expression" dxfId="104" priority="162">
      <formula>UPPER($AG$189)="dk"</formula>
    </cfRule>
    <cfRule type="expression" dxfId="103" priority="182">
      <formula>UPPER($AG$189)="0"</formula>
    </cfRule>
  </conditionalFormatting>
  <conditionalFormatting sqref="AH191:AH192">
    <cfRule type="expression" dxfId="102" priority="141">
      <formula>UPPER($AH$189)="n/a"</formula>
    </cfRule>
    <cfRule type="expression" dxfId="101" priority="161">
      <formula>UPPER($AH$189)="dk"</formula>
    </cfRule>
    <cfRule type="expression" dxfId="100" priority="181">
      <formula>UPPER($AH$189)="0"</formula>
    </cfRule>
  </conditionalFormatting>
  <conditionalFormatting sqref="O208">
    <cfRule type="expression" dxfId="99" priority="140">
      <formula>UPPER($O$206)="0"</formula>
    </cfRule>
  </conditionalFormatting>
  <conditionalFormatting sqref="P208">
    <cfRule type="expression" dxfId="98" priority="139">
      <formula>UPPER($P$206)="0"</formula>
    </cfRule>
  </conditionalFormatting>
  <conditionalFormatting sqref="Q208">
    <cfRule type="expression" dxfId="97" priority="138">
      <formula>UPPER($Q$206)="0"</formula>
    </cfRule>
  </conditionalFormatting>
  <conditionalFormatting sqref="R208">
    <cfRule type="expression" dxfId="96" priority="137">
      <formula>UPPER($R$206)="0"</formula>
    </cfRule>
  </conditionalFormatting>
  <conditionalFormatting sqref="S208">
    <cfRule type="expression" dxfId="95" priority="136">
      <formula>UPPER($S$206)="0"</formula>
    </cfRule>
  </conditionalFormatting>
  <conditionalFormatting sqref="T208">
    <cfRule type="expression" dxfId="94" priority="135">
      <formula>UPPER($T$206)="0"</formula>
    </cfRule>
  </conditionalFormatting>
  <conditionalFormatting sqref="U208">
    <cfRule type="expression" dxfId="93" priority="134">
      <formula>UPPER($U$206)="0"</formula>
    </cfRule>
  </conditionalFormatting>
  <conditionalFormatting sqref="V208">
    <cfRule type="expression" dxfId="92" priority="133">
      <formula>UPPER($V$206)="0"</formula>
    </cfRule>
  </conditionalFormatting>
  <conditionalFormatting sqref="W208">
    <cfRule type="expression" dxfId="91" priority="132">
      <formula>UPPER($W$206)="0"</formula>
    </cfRule>
  </conditionalFormatting>
  <conditionalFormatting sqref="X208">
    <cfRule type="expression" dxfId="90" priority="131">
      <formula>UPPER($X$206)="0"</formula>
    </cfRule>
  </conditionalFormatting>
  <conditionalFormatting sqref="Y208">
    <cfRule type="expression" dxfId="89" priority="130">
      <formula>UPPER($Y$206)="0"</formula>
    </cfRule>
  </conditionalFormatting>
  <conditionalFormatting sqref="Z208">
    <cfRule type="expression" dxfId="88" priority="129">
      <formula>UPPER($Z$206)="0"</formula>
    </cfRule>
  </conditionalFormatting>
  <conditionalFormatting sqref="AA208">
    <cfRule type="expression" dxfId="87" priority="128">
      <formula>UPPER($AA$206)="0"</formula>
    </cfRule>
  </conditionalFormatting>
  <conditionalFormatting sqref="AB208">
    <cfRule type="expression" dxfId="86" priority="127">
      <formula>UPPER($AB$206)="0"</formula>
    </cfRule>
  </conditionalFormatting>
  <conditionalFormatting sqref="AC208">
    <cfRule type="expression" dxfId="85" priority="126">
      <formula>UPPER($AC$206)="0"</formula>
    </cfRule>
  </conditionalFormatting>
  <conditionalFormatting sqref="AD208">
    <cfRule type="expression" dxfId="84" priority="125">
      <formula>UPPER($AD$206)="0"</formula>
    </cfRule>
  </conditionalFormatting>
  <conditionalFormatting sqref="AE208">
    <cfRule type="expression" dxfId="83" priority="124">
      <formula>UPPER($AE$206)="0"</formula>
    </cfRule>
  </conditionalFormatting>
  <conditionalFormatting sqref="AF208">
    <cfRule type="expression" dxfId="82" priority="123">
      <formula>UPPER($AF$206)="0"</formula>
    </cfRule>
  </conditionalFormatting>
  <conditionalFormatting sqref="AG208">
    <cfRule type="expression" dxfId="81" priority="122">
      <formula>UPPER($AG$206)="0"</formula>
    </cfRule>
  </conditionalFormatting>
  <conditionalFormatting sqref="AH208">
    <cfRule type="expression" dxfId="80" priority="121">
      <formula>UPPER($AH$206)="0"</formula>
    </cfRule>
  </conditionalFormatting>
  <conditionalFormatting sqref="O195:O202">
    <cfRule type="expression" dxfId="79" priority="20">
      <formula>UPPER($O$193)="n/a"</formula>
    </cfRule>
    <cfRule type="expression" dxfId="78" priority="40">
      <formula>UPPER($O$193)="dk"</formula>
    </cfRule>
    <cfRule type="expression" dxfId="77" priority="60">
      <formula>UPPER($O$193)="2"</formula>
    </cfRule>
    <cfRule type="expression" dxfId="76" priority="80">
      <formula>UPPER($O$193)="0"</formula>
    </cfRule>
  </conditionalFormatting>
  <conditionalFormatting sqref="P195:P202">
    <cfRule type="expression" dxfId="75" priority="19">
      <formula>UPPER($P$193)="n/a"</formula>
    </cfRule>
    <cfRule type="expression" dxfId="74" priority="39">
      <formula>UPPER($P$193)="dk"</formula>
    </cfRule>
    <cfRule type="expression" dxfId="73" priority="59">
      <formula>UPPER($P$193)="2"</formula>
    </cfRule>
    <cfRule type="expression" dxfId="72" priority="79">
      <formula>UPPER($P$193)="0"</formula>
    </cfRule>
  </conditionalFormatting>
  <conditionalFormatting sqref="Q195:Q202">
    <cfRule type="expression" dxfId="71" priority="18">
      <formula>UPPER($Q$193)="n/a"</formula>
    </cfRule>
    <cfRule type="expression" dxfId="70" priority="38">
      <formula>UPPER($Q$193)="dk"</formula>
    </cfRule>
    <cfRule type="expression" dxfId="69" priority="58">
      <formula>UPPER($Q$193)="2"</formula>
    </cfRule>
    <cfRule type="expression" dxfId="68" priority="78">
      <formula>UPPER($Q$193)="0"</formula>
    </cfRule>
  </conditionalFormatting>
  <conditionalFormatting sqref="R195:R202">
    <cfRule type="expression" dxfId="67" priority="17">
      <formula>UPPER($R$193)="n/a"</formula>
    </cfRule>
    <cfRule type="expression" dxfId="66" priority="37">
      <formula>UPPER($R$193)="dk"</formula>
    </cfRule>
    <cfRule type="expression" dxfId="65" priority="57">
      <formula>UPPER($R$193)="2"</formula>
    </cfRule>
    <cfRule type="expression" dxfId="64" priority="77">
      <formula>UPPER($R$193)="0"</formula>
    </cfRule>
  </conditionalFormatting>
  <conditionalFormatting sqref="S195:S202">
    <cfRule type="expression" dxfId="63" priority="16">
      <formula>UPPER($S$193)="n/a"</formula>
    </cfRule>
    <cfRule type="expression" dxfId="62" priority="36">
      <formula>UPPER($S$193)="dk"</formula>
    </cfRule>
    <cfRule type="expression" dxfId="61" priority="56">
      <formula>UPPER($S$193)="2"</formula>
    </cfRule>
    <cfRule type="expression" dxfId="60" priority="76">
      <formula>UPPER($S$193)="0"</formula>
    </cfRule>
  </conditionalFormatting>
  <conditionalFormatting sqref="T195:T202">
    <cfRule type="expression" dxfId="59" priority="15">
      <formula>UPPER($T$193)="n/a"</formula>
    </cfRule>
    <cfRule type="expression" dxfId="58" priority="35">
      <formula>UPPER($T$193)="dk"</formula>
    </cfRule>
    <cfRule type="expression" dxfId="57" priority="55">
      <formula>UPPER($T$193)="2"</formula>
    </cfRule>
    <cfRule type="expression" dxfId="56" priority="75">
      <formula>UPPER($T$193)="0"</formula>
    </cfRule>
  </conditionalFormatting>
  <conditionalFormatting sqref="U195:U202">
    <cfRule type="expression" dxfId="55" priority="14">
      <formula>UPPER($U$193)="n/a"</formula>
    </cfRule>
    <cfRule type="expression" dxfId="54" priority="34">
      <formula>UPPER($U$193)="dk"</formula>
    </cfRule>
    <cfRule type="expression" dxfId="53" priority="54">
      <formula>UPPER($U$193)="2"</formula>
    </cfRule>
    <cfRule type="expression" dxfId="52" priority="74">
      <formula>UPPER($U$193)="0"</formula>
    </cfRule>
  </conditionalFormatting>
  <conditionalFormatting sqref="V195:V202">
    <cfRule type="expression" dxfId="51" priority="13">
      <formula>UPPER($V$193)="n/a"</formula>
    </cfRule>
    <cfRule type="expression" dxfId="50" priority="33">
      <formula>UPPER($V$193)="dk"</formula>
    </cfRule>
    <cfRule type="expression" dxfId="49" priority="53">
      <formula>UPPER($V$193)="2"</formula>
    </cfRule>
    <cfRule type="expression" dxfId="48" priority="73">
      <formula>UPPER($V$193)="0"</formula>
    </cfRule>
  </conditionalFormatting>
  <conditionalFormatting sqref="W195:W202">
    <cfRule type="expression" dxfId="47" priority="12">
      <formula>UPPER($W$193)="n/a"</formula>
    </cfRule>
    <cfRule type="expression" dxfId="46" priority="32">
      <formula>UPPER($W$193)="dk"</formula>
    </cfRule>
    <cfRule type="expression" dxfId="45" priority="52">
      <formula>UPPER($W$193)="2"</formula>
    </cfRule>
    <cfRule type="expression" dxfId="44" priority="72">
      <formula>UPPER($W$193)="0"</formula>
    </cfRule>
  </conditionalFormatting>
  <conditionalFormatting sqref="X195:X202">
    <cfRule type="expression" dxfId="43" priority="11">
      <formula>UPPER($X$193)="n/a"</formula>
    </cfRule>
    <cfRule type="expression" dxfId="42" priority="31">
      <formula>UPPER($X$193)="dk"</formula>
    </cfRule>
    <cfRule type="expression" dxfId="41" priority="51">
      <formula>UPPER($X$193)="2"</formula>
    </cfRule>
    <cfRule type="expression" dxfId="40" priority="71">
      <formula>UPPER($X$193)="0"</formula>
    </cfRule>
  </conditionalFormatting>
  <conditionalFormatting sqref="Y195:Y202">
    <cfRule type="expression" dxfId="39" priority="10">
      <formula>UPPER($Y$193)="n/a"</formula>
    </cfRule>
    <cfRule type="expression" dxfId="38" priority="30">
      <formula>UPPER($Y$193)="dk"</formula>
    </cfRule>
    <cfRule type="expression" dxfId="37" priority="50">
      <formula>UPPER($Y$193)="2"</formula>
    </cfRule>
    <cfRule type="expression" dxfId="36" priority="70">
      <formula>UPPER($Y$193)="0"</formula>
    </cfRule>
  </conditionalFormatting>
  <conditionalFormatting sqref="Z195:Z202">
    <cfRule type="expression" dxfId="35" priority="9">
      <formula>UPPER($Z$193)="n/a"</formula>
    </cfRule>
    <cfRule type="expression" dxfId="34" priority="29">
      <formula>UPPER($Z$193)="dk"</formula>
    </cfRule>
    <cfRule type="expression" dxfId="33" priority="49">
      <formula>UPPER($Z$193)="2"</formula>
    </cfRule>
    <cfRule type="expression" dxfId="32" priority="69">
      <formula>UPPER($Z$193)="0"</formula>
    </cfRule>
  </conditionalFormatting>
  <conditionalFormatting sqref="AA195:AA202">
    <cfRule type="expression" dxfId="31" priority="8">
      <formula>UPPER($AA$193)="n/a"</formula>
    </cfRule>
    <cfRule type="expression" dxfId="30" priority="28">
      <formula>UPPER($AA$193)="dk"</formula>
    </cfRule>
    <cfRule type="expression" dxfId="29" priority="48">
      <formula>UPPER($AA$193)="2"</formula>
    </cfRule>
    <cfRule type="expression" dxfId="28" priority="68">
      <formula>UPPER($AA$193)="0"</formula>
    </cfRule>
  </conditionalFormatting>
  <conditionalFormatting sqref="AB195:AB202">
    <cfRule type="expression" dxfId="27" priority="7">
      <formula>UPPER($AB$193)="n/a"</formula>
    </cfRule>
    <cfRule type="expression" dxfId="26" priority="27">
      <formula>UPPER($AB$193)="dk"</formula>
    </cfRule>
    <cfRule type="expression" dxfId="25" priority="47">
      <formula>UPPER($AB$193)="2"</formula>
    </cfRule>
    <cfRule type="expression" dxfId="24" priority="67">
      <formula>UPPER($AB$193)="0"</formula>
    </cfRule>
  </conditionalFormatting>
  <conditionalFormatting sqref="AC195:AC202">
    <cfRule type="expression" dxfId="23" priority="6">
      <formula>UPPER($AC$193)="n/a"</formula>
    </cfRule>
    <cfRule type="expression" dxfId="22" priority="26">
      <formula>UPPER($AC$193)="dk"</formula>
    </cfRule>
    <cfRule type="expression" dxfId="21" priority="46">
      <formula>UPPER($AC$193)="2"</formula>
    </cfRule>
    <cfRule type="expression" dxfId="20" priority="66">
      <formula>UPPER($AC$193)="0"</formula>
    </cfRule>
  </conditionalFormatting>
  <conditionalFormatting sqref="AD195:AD202">
    <cfRule type="expression" dxfId="19" priority="5">
      <formula>UPPER($AD$193)="n/a"</formula>
    </cfRule>
    <cfRule type="expression" dxfId="18" priority="25">
      <formula>UPPER($AD$193)="dk"</formula>
    </cfRule>
    <cfRule type="expression" dxfId="17" priority="45">
      <formula>UPPER($AD$193)="2"</formula>
    </cfRule>
    <cfRule type="expression" dxfId="16" priority="65">
      <formula>UPPER($AD$193)="0"</formula>
    </cfRule>
  </conditionalFormatting>
  <conditionalFormatting sqref="AE195:AE202">
    <cfRule type="expression" dxfId="15" priority="4">
      <formula>UPPER($AE$193)="n/a"</formula>
    </cfRule>
    <cfRule type="expression" dxfId="14" priority="24">
      <formula>UPPER($AE$193)="dk"</formula>
    </cfRule>
    <cfRule type="expression" dxfId="13" priority="44">
      <formula>UPPER($AE$193)="2"</formula>
    </cfRule>
    <cfRule type="expression" dxfId="12" priority="64">
      <formula>UPPER($AE$193)="0"</formula>
    </cfRule>
  </conditionalFormatting>
  <conditionalFormatting sqref="AF195:AF202">
    <cfRule type="expression" dxfId="11" priority="3">
      <formula>UPPER($AF$193)="n/a"</formula>
    </cfRule>
    <cfRule type="expression" dxfId="10" priority="23">
      <formula>UPPER($AF$193)="dk"</formula>
    </cfRule>
    <cfRule type="expression" dxfId="9" priority="43">
      <formula>UPPER($AF$193)="2"</formula>
    </cfRule>
    <cfRule type="expression" dxfId="8" priority="63">
      <formula>UPPER($AF$193)="0"</formula>
    </cfRule>
  </conditionalFormatting>
  <conditionalFormatting sqref="AG195:AG202">
    <cfRule type="expression" dxfId="7" priority="2">
      <formula>UPPER($AG$193)="n/a"</formula>
    </cfRule>
    <cfRule type="expression" dxfId="6" priority="22">
      <formula>UPPER($AG$193)="dk"</formula>
    </cfRule>
    <cfRule type="expression" dxfId="5" priority="42">
      <formula>UPPER($AG$193)="2"</formula>
    </cfRule>
    <cfRule type="expression" dxfId="4" priority="62">
      <formula>UPPER($AG$193)="0"</formula>
    </cfRule>
  </conditionalFormatting>
  <conditionalFormatting sqref="AH195:AH202">
    <cfRule type="expression" dxfId="3" priority="1">
      <formula>UPPER($AH$193)="n/a"</formula>
    </cfRule>
    <cfRule type="expression" dxfId="2" priority="21">
      <formula>UPPER($AH$193)="dk"</formula>
    </cfRule>
    <cfRule type="expression" dxfId="1" priority="41">
      <formula>UPPER($AH$193)="2"</formula>
    </cfRule>
    <cfRule type="expression" dxfId="0" priority="61">
      <formula>UPPER($AH$193)="0"</formula>
    </cfRule>
  </conditionalFormatting>
  <dataValidations xWindow="612" yWindow="612" count="21">
    <dataValidation type="list" allowBlank="1" showInputMessage="1" showErrorMessage="1" promptTitle="Yes or No" prompt="Select:_x000a_1 if Yes_x000a_0 if No_x000a_" sqref="O32:AH32 O138:AH138 O64:AH68 O70:AH74 O76:AH76 O78:AH83 O125:AH125 O129:AH129 O159:AH159 O166:AH166 O191:AH191 O195:AH201 O44:AH44 O54:AH54 O132:AH133 O216:AH216 O41:AH41 O39:AH39 O206:AH206 O208:AH208 O56:AH62" xr:uid="{00000000-0002-0000-0300-000000000000}">
      <formula1>"1,0"</formula1>
    </dataValidation>
    <dataValidation type="list" allowBlank="1" showInputMessage="1" showErrorMessage="1" promptTitle="Side of body" prompt="Select:_x000a_1 if Left_x000a_2 if Mid_x000a_3 if Right" sqref="O108:AH108 O90:AH90 O96:AH96 O102:AH102 O114:AH114" xr:uid="{00000000-0002-0000-0300-000001000000}">
      <formula1>"1,2,3"</formula1>
    </dataValidation>
    <dataValidation type="list" allowBlank="1" showInputMessage="1" showErrorMessage="1" promptTitle="Present on admission" prompt="Select:_x000a_1 if Yes_x000a_0 if No" sqref="O109:AH109 O91:AH91 O97:AH97 O103:AH103 O115:AH115" xr:uid="{00000000-0002-0000-0300-000002000000}">
      <formula1>"1,0"</formula1>
    </dataValidation>
    <dataValidation type="list" allowBlank="1" showInputMessage="1" showErrorMessage="1" promptTitle="Yes, No or N/A" prompt="Select:_x000a_1 if Yes_x000a_0 if No_x000a_n/a if Not applicable" sqref="O130:AH130 O138:AH138 O160:AH163 O167:AH167 O36:AH36 O48:AH48 O46:AH46 O121:AH121 O157:AH158 O182:AH182 O176:AH176 O172:AH172 O174:AH174 O179:AH179 O154:AH155 O152:AH152" xr:uid="{00000000-0002-0000-0300-000003000000}">
      <formula1>"1,0,n/a"</formula1>
    </dataValidation>
    <dataValidation type="list" allowBlank="1" showInputMessage="1" showErrorMessage="1" promptTitle="Yes, No, Don't Know or N/A" prompt="Select:_x000a_1 if Yes_x000a_0 if No_x000a_dk if Don't know_x000a_n/a if Not applicable" sqref="O51:AH52 O135:AH136 O212:AH215 O187:AH187 O189:AH189" xr:uid="{00000000-0002-0000-0300-000004000000}">
      <formula1>"1,0,dk,n/a"</formula1>
    </dataValidation>
    <dataValidation type="list" allowBlank="1" showInputMessage="1" showErrorMessage="1" promptTitle="Risk rating" prompt="Select:_x000a_1 if At risk_x000a_2 if Not at risk" sqref="O123:AH123" xr:uid="{00000000-0002-0000-0300-000005000000}">
      <formula1>"1,2"</formula1>
    </dataValidation>
    <dataValidation type="list" allowBlank="1" showInputMessage="1" showErrorMessage="1" promptTitle="Reviewed by" prompt="Select:_x000a_1 if Physiotherapist_x000a_2 if Occupational Therapist" sqref="O131:AH131" xr:uid="{00000000-0002-0000-0300-000006000000}">
      <formula1>"1,2"</formula1>
    </dataValidation>
    <dataValidation type="list" allowBlank="1" showInputMessage="1" showErrorMessage="1" promptTitle="Yes or No" prompt="Select:_x000a_1 if Yes_x000a_0 if No_x000a_2 if Patient refuses to use aid" sqref="O164:AH164" xr:uid="{00000000-0002-0000-0300-000007000000}">
      <formula1>"1,0,2"</formula1>
    </dataValidation>
    <dataValidation type="list" allowBlank="1" showInputMessage="1" showErrorMessage="1" promptTitle="Referrals" prompt="Select:_x000a_1 if Physiotherapist_x000a_2 if Occupational Therapist_x000a_3 if Dietitian_x000a_4 if Nutritionist_x000a_5 if Allied Health Assistant_x000a_6 if Nursing Home Placement_x000a_7 if HACC_x000a_8 if Other" sqref="O168:AH168" xr:uid="{00000000-0002-0000-0300-000008000000}">
      <formula1>"1,2,3,4,5,6,7,8"</formula1>
    </dataValidation>
    <dataValidation type="list" allowBlank="1" showInputMessage="1" showErrorMessage="1" promptTitle="Risk status" prompt="Select:_x000a_1 if At risk_x000a_2 if Not at risk_x000a_3 if Not documented" sqref="O178:AH178 O181:AH181" xr:uid="{00000000-0002-0000-0300-000009000000}">
      <formula1>"1,2,3"</formula1>
    </dataValidation>
    <dataValidation type="list" allowBlank="1" showInputMessage="1" showErrorMessage="1" promptTitle="Assistance" prompt="Select:_x000a_1 if Yes_x000a_0 if No_x000a_2 if Clinically inappropriate_x000a_n/a if Not applicable" sqref="O184:AH184" xr:uid="{00000000-0002-0000-0300-00000A000000}">
      <formula1>"1,0,2,n/a"</formula1>
    </dataValidation>
    <dataValidation type="list" allowBlank="1" showInputMessage="1" showErrorMessage="1" promptTitle="Yes, No, Don't Know or N/A" prompt="Select:_x000a_1 if Yes_x000a_0 if No_x000a_2 if Nil by mouth_x000a_dk if Don't know_x000a_n/a if Not applicable" sqref="O193:AH193" xr:uid="{00000000-0002-0000-0300-00000B000000}">
      <formula1>"1,0,2,dk,n/a"</formula1>
    </dataValidation>
    <dataValidation type="list" allowBlank="1" showInputMessage="1" showErrorMessage="1" promptTitle="Offered meal" prompt="Select:_x000a_1 if Yes, offered/given by staff_x000a_2 if Yes, offered/given by non staff_x000a_3 if Not offered" sqref="O202:AH202" xr:uid="{00000000-0002-0000-0300-00000C000000}">
      <formula1>"1,2,3"</formula1>
    </dataValidation>
    <dataValidation type="list" allowBlank="1" showInputMessage="1" showErrorMessage="1" promptTitle="Yes or No" prompt="Select:_x000a_1 if Yes_x000a_0 if No_x000a_" sqref="O212:AH215" xr:uid="{00000000-0002-0000-0300-00000D000000}">
      <formula1>"1,0,dk,n/a"</formula1>
    </dataValidation>
    <dataValidation type="list" allowBlank="1" showInputMessage="1" showErrorMessage="1" promptTitle="Category of risk" prompt="Select:_x000a_1 if At risk_x000a_2 if High risk_x000a_3 if Very high risk_x000a_4 if Not at risk_x000a_5 if Not risk assessed" sqref="O33:AH33 O38:AH38" xr:uid="{00000000-0002-0000-0300-00000E000000}">
      <formula1>"1,2,3,4,5"</formula1>
    </dataValidation>
    <dataValidation type="list" allowBlank="1" showInputMessage="1" showErrorMessage="1" promptTitle="Timeframe" prompt="Select:_x000a_1 if &lt;2hr_x000a_2 if &lt;4hr_x000a_3 if &lt;8hr_x000a_4 if &lt;12hr_x000a_5 if &lt;24hr_x000a_6 if &gt;24hr_x000a_7 if Not available_x000a_n/a if Not applicable" sqref="O34:AH34 O42:AH42" xr:uid="{00000000-0002-0000-0300-00000F000000}">
      <formula1>"1,2,3,4,5,6,7,n/a"</formula1>
    </dataValidation>
    <dataValidation type="list" allowBlank="1" showInputMessage="1" showErrorMessage="1" promptTitle="PI stage" prompt="Select:_x000a_1 if Stage 1_x000a_2 if Stage 2_x000a_3 if Stage 3_x000a_4 if Stage 4_x000a_5 if UPI_x000a_6 if SDTI_x000a_7 if Mucosal" sqref="O87:AH87 O93:AH93 O99:AH99 O105:AH105 O111:AH111" xr:uid="{00000000-0002-0000-0300-000010000000}">
      <formula1>"1,2,3,4,5,6,7"</formula1>
    </dataValidation>
    <dataValidation type="list" allowBlank="1" showInputMessage="1" showErrorMessage="1" promptTitle="Yes, No or N/A" prompt="Select:_x000a_1 if Yes_x000a_0 if No_x000a_N/A if Not applicable" sqref="O119:AH120" xr:uid="{00000000-0002-0000-0300-000011000000}">
      <formula1>"1,0,n/a"</formula1>
    </dataValidation>
    <dataValidation type="list" allowBlank="1" showInputMessage="1" showErrorMessage="1" promptTitle="Yes or No" prompt="Select:_x000a_1 if Yes_x000a_0 if No_x000a_2 if Independent" sqref="O127:AH128" xr:uid="{00000000-0002-0000-0300-000012000000}">
      <formula1>"1,0,2"</formula1>
    </dataValidation>
    <dataValidation type="list" allowBlank="1" showInputMessage="1" showErrorMessage="1" promptTitle="PI site" sqref="O88:AH88 O94:AH94 O100:AH100 O106:AH106 O112:AH112" xr:uid="{00000000-0002-0000-0300-000013000000}">
      <formula1>"Occiput,Ear,Nose,Lips/mouth,Scapula,Humeral head/shoulder,Upper arm,Lower arm/hand,Elbow,Finger,Spine,Ischium,Sacrum/coccyx,Trochanter/hip,Knee,Upper leg,Lower leg,Ankle,Heel,Foot,Toe,Other"</formula1>
    </dataValidation>
    <dataValidation type="list" allowBlank="1" showInputMessage="1" showErrorMessage="1" promptTitle="Yes or No" prompt="Select:_x000a_1 if Yes_x000a_0 if No" sqref="O141:AH151" xr:uid="{00000000-0002-0000-0300-000014000000}">
      <formula1>"1,0"</formula1>
    </dataValidation>
  </dataValidations>
  <pageMargins left="0.39370078740157483" right="0.39370078740157483" top="0.39370078740157483" bottom="0.70866141732283461" header="0.31496062992125984" footer="0"/>
  <pageSetup paperSize="9" scale="34" fitToHeight="0" orientation="portrait" r:id="rId1"/>
  <headerFooter>
    <oddFooter>&amp;LNSQHS Standards Edition 2 Version 1.0 - Standard 5 Comprehensive Care
Page &amp;P of &amp;N&amp;CPrinted copies are uncontrolled&amp;R&amp;G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Q83"/>
  <sheetViews>
    <sheetView zoomScaleNormal="100" workbookViewId="0">
      <selection activeCell="P30" sqref="P30"/>
    </sheetView>
  </sheetViews>
  <sheetFormatPr defaultColWidth="9.140625" defaultRowHeight="12.75" x14ac:dyDescent="0.2"/>
  <cols>
    <col min="1" max="1" width="2.7109375" style="59" customWidth="1"/>
    <col min="2" max="14" width="7.7109375" style="59" customWidth="1"/>
    <col min="15" max="16" width="11.7109375" style="77" customWidth="1"/>
    <col min="17" max="17" width="14.7109375" style="77" customWidth="1"/>
    <col min="18" max="16384" width="9.140625" style="59"/>
  </cols>
  <sheetData>
    <row r="1" spans="1:17" x14ac:dyDescent="0.2">
      <c r="A1" s="57"/>
      <c r="B1" s="57"/>
      <c r="C1" s="57"/>
      <c r="D1" s="57"/>
      <c r="E1" s="57"/>
      <c r="F1" s="57"/>
      <c r="G1" s="57"/>
      <c r="H1" s="57"/>
      <c r="I1" s="57"/>
      <c r="J1" s="57"/>
      <c r="K1" s="57"/>
      <c r="L1" s="57"/>
      <c r="M1" s="57"/>
      <c r="N1" s="57"/>
      <c r="O1" s="58"/>
      <c r="P1" s="58"/>
      <c r="Q1" s="58"/>
    </row>
    <row r="2" spans="1:17" x14ac:dyDescent="0.2">
      <c r="A2" s="57"/>
      <c r="B2" s="57"/>
      <c r="C2" s="57"/>
      <c r="D2" s="57"/>
      <c r="E2" s="57"/>
      <c r="F2" s="57"/>
      <c r="G2" s="57"/>
      <c r="H2" s="57"/>
      <c r="I2" s="57"/>
      <c r="J2" s="57"/>
      <c r="K2" s="57"/>
      <c r="L2" s="57"/>
      <c r="M2" s="57"/>
      <c r="N2" s="57"/>
      <c r="O2" s="58"/>
      <c r="P2" s="58"/>
      <c r="Q2" s="58"/>
    </row>
    <row r="3" spans="1:17" x14ac:dyDescent="0.2">
      <c r="A3" s="57"/>
      <c r="B3" s="57"/>
      <c r="C3" s="57"/>
      <c r="D3" s="57"/>
      <c r="E3" s="57"/>
      <c r="F3" s="57"/>
      <c r="G3" s="57"/>
      <c r="H3" s="57"/>
      <c r="I3" s="57"/>
      <c r="J3" s="57"/>
      <c r="K3" s="57"/>
      <c r="L3" s="57"/>
      <c r="M3" s="57"/>
      <c r="N3" s="57"/>
      <c r="O3" s="58"/>
      <c r="P3" s="58"/>
      <c r="Q3" s="58"/>
    </row>
    <row r="4" spans="1:17" x14ac:dyDescent="0.2">
      <c r="A4" s="57"/>
      <c r="B4" s="57"/>
      <c r="C4" s="57"/>
      <c r="D4" s="57"/>
      <c r="E4" s="57"/>
      <c r="F4" s="57"/>
      <c r="G4" s="57"/>
      <c r="H4" s="57"/>
      <c r="I4" s="57"/>
      <c r="J4" s="57"/>
      <c r="K4" s="57"/>
      <c r="L4" s="57"/>
      <c r="M4" s="57"/>
      <c r="N4" s="57"/>
      <c r="O4" s="58"/>
      <c r="P4" s="58"/>
      <c r="Q4" s="58"/>
    </row>
    <row r="5" spans="1:17" x14ac:dyDescent="0.2">
      <c r="A5" s="57"/>
      <c r="B5" s="57"/>
      <c r="C5" s="57"/>
      <c r="D5" s="57"/>
      <c r="E5" s="57"/>
      <c r="F5" s="57"/>
      <c r="G5" s="57"/>
      <c r="H5" s="57"/>
      <c r="I5" s="57"/>
      <c r="J5" s="57"/>
      <c r="K5" s="57"/>
      <c r="L5" s="57"/>
      <c r="M5" s="57"/>
      <c r="N5" s="57"/>
      <c r="O5" s="58"/>
      <c r="P5" s="58"/>
      <c r="Q5" s="58"/>
    </row>
    <row r="6" spans="1:17" x14ac:dyDescent="0.2">
      <c r="A6" s="57"/>
      <c r="B6" s="57"/>
      <c r="C6" s="57"/>
      <c r="D6" s="57"/>
      <c r="E6" s="57"/>
      <c r="F6" s="57"/>
      <c r="G6" s="57"/>
      <c r="H6" s="57"/>
      <c r="I6" s="57"/>
      <c r="J6" s="57"/>
      <c r="K6" s="57"/>
      <c r="L6" s="57"/>
      <c r="M6" s="57"/>
      <c r="N6" s="57"/>
      <c r="O6" s="58"/>
      <c r="P6" s="58"/>
      <c r="Q6" s="58"/>
    </row>
    <row r="7" spans="1:17" x14ac:dyDescent="0.2">
      <c r="A7" s="57"/>
      <c r="B7" s="57"/>
      <c r="C7" s="57"/>
      <c r="D7" s="57"/>
      <c r="E7" s="57"/>
      <c r="F7" s="57"/>
      <c r="G7" s="57"/>
      <c r="H7" s="57"/>
      <c r="I7" s="57"/>
      <c r="J7" s="57"/>
      <c r="K7" s="57"/>
      <c r="L7" s="57"/>
      <c r="M7" s="57"/>
      <c r="N7" s="57"/>
      <c r="O7" s="58"/>
      <c r="P7" s="58"/>
      <c r="Q7" s="58"/>
    </row>
    <row r="8" spans="1:17" x14ac:dyDescent="0.2">
      <c r="A8" s="57"/>
      <c r="B8" s="57"/>
      <c r="C8" s="57"/>
      <c r="D8" s="57"/>
      <c r="E8" s="57"/>
      <c r="F8" s="57"/>
      <c r="G8" s="57"/>
      <c r="H8" s="57"/>
      <c r="I8" s="57"/>
      <c r="J8" s="57"/>
      <c r="K8" s="57"/>
      <c r="L8" s="57"/>
      <c r="M8" s="57"/>
      <c r="N8" s="57"/>
      <c r="O8" s="58"/>
      <c r="P8" s="58"/>
      <c r="Q8" s="58"/>
    </row>
    <row r="9" spans="1:17" x14ac:dyDescent="0.2">
      <c r="A9" s="57"/>
      <c r="B9" s="57"/>
      <c r="C9" s="57"/>
      <c r="D9" s="57"/>
      <c r="E9" s="57"/>
      <c r="F9" s="57"/>
      <c r="G9" s="57"/>
      <c r="H9" s="57"/>
      <c r="I9" s="57"/>
      <c r="J9" s="57"/>
      <c r="K9" s="57"/>
      <c r="L9" s="57"/>
      <c r="M9" s="57"/>
      <c r="N9" s="57"/>
      <c r="O9" s="58"/>
      <c r="P9" s="58"/>
      <c r="Q9" s="58"/>
    </row>
    <row r="10" spans="1:17" x14ac:dyDescent="0.2">
      <c r="A10" s="57"/>
      <c r="B10" s="57"/>
      <c r="C10" s="57"/>
      <c r="D10" s="57"/>
      <c r="E10" s="57"/>
      <c r="F10" s="57"/>
      <c r="G10" s="57"/>
      <c r="H10" s="57"/>
      <c r="I10" s="57"/>
      <c r="J10" s="57"/>
      <c r="K10" s="57"/>
      <c r="L10" s="57"/>
      <c r="M10" s="57"/>
      <c r="N10" s="57"/>
      <c r="O10" s="58"/>
      <c r="P10" s="58"/>
      <c r="Q10" s="58"/>
    </row>
    <row r="11" spans="1:17" x14ac:dyDescent="0.2">
      <c r="A11" s="57"/>
      <c r="B11" s="57"/>
      <c r="C11" s="57"/>
      <c r="D11" s="57"/>
      <c r="E11" s="57"/>
      <c r="F11" s="57"/>
      <c r="G11" s="57"/>
      <c r="H11" s="57"/>
      <c r="I11" s="57"/>
      <c r="J11" s="57"/>
      <c r="K11" s="57"/>
      <c r="L11" s="57"/>
      <c r="M11" s="57"/>
      <c r="N11" s="57"/>
      <c r="O11" s="58"/>
      <c r="P11" s="58"/>
      <c r="Q11" s="58"/>
    </row>
    <row r="12" spans="1:17" x14ac:dyDescent="0.2">
      <c r="A12" s="57"/>
      <c r="B12" s="57"/>
      <c r="C12" s="57"/>
      <c r="D12" s="57"/>
      <c r="E12" s="57"/>
      <c r="F12" s="57"/>
      <c r="G12" s="57"/>
      <c r="H12" s="57"/>
      <c r="I12" s="57"/>
      <c r="J12" s="57"/>
      <c r="K12" s="57"/>
      <c r="L12" s="57"/>
      <c r="M12" s="57"/>
      <c r="N12" s="57"/>
      <c r="O12" s="58"/>
      <c r="P12" s="58"/>
      <c r="Q12" s="58"/>
    </row>
    <row r="13" spans="1:17" x14ac:dyDescent="0.2">
      <c r="A13" s="57"/>
      <c r="B13" s="57"/>
      <c r="C13" s="57"/>
      <c r="D13" s="57"/>
      <c r="E13" s="57"/>
      <c r="F13" s="57"/>
      <c r="G13" s="57"/>
      <c r="H13" s="57"/>
      <c r="I13" s="57"/>
      <c r="J13" s="57"/>
      <c r="K13" s="57"/>
      <c r="L13" s="57"/>
      <c r="M13" s="57"/>
      <c r="N13" s="57"/>
      <c r="O13" s="58"/>
      <c r="P13" s="58"/>
      <c r="Q13" s="58"/>
    </row>
    <row r="14" spans="1:17" s="62" customFormat="1" x14ac:dyDescent="0.25">
      <c r="A14" s="61"/>
      <c r="B14" s="60"/>
      <c r="C14" s="61"/>
      <c r="D14" s="61"/>
      <c r="E14" s="61"/>
      <c r="F14" s="61"/>
      <c r="G14" s="61"/>
      <c r="H14" s="61"/>
      <c r="I14" s="61"/>
      <c r="J14" s="61"/>
      <c r="K14" s="61"/>
      <c r="L14" s="61"/>
      <c r="M14" s="61"/>
      <c r="N14" s="61"/>
      <c r="O14" s="61"/>
      <c r="P14" s="61"/>
      <c r="Q14" s="61"/>
    </row>
    <row r="15" spans="1:17" s="62" customFormat="1" ht="14.25" x14ac:dyDescent="0.25">
      <c r="A15" s="61"/>
      <c r="B15" s="63"/>
      <c r="C15" s="61"/>
      <c r="D15" s="61"/>
      <c r="E15" s="61"/>
      <c r="F15" s="61"/>
      <c r="G15" s="61"/>
      <c r="H15" s="61"/>
      <c r="I15" s="61"/>
      <c r="J15" s="61"/>
      <c r="K15" s="61"/>
      <c r="L15" s="61"/>
      <c r="M15" s="61"/>
      <c r="N15" s="61"/>
      <c r="O15" s="61"/>
      <c r="P15" s="61"/>
      <c r="Q15" s="61"/>
    </row>
    <row r="16" spans="1:17" s="62" customFormat="1" ht="25.5" x14ac:dyDescent="0.25">
      <c r="A16" s="61"/>
      <c r="B16" s="64"/>
      <c r="C16" s="61"/>
      <c r="D16" s="61"/>
      <c r="E16" s="61"/>
      <c r="F16" s="61"/>
      <c r="G16" s="61"/>
      <c r="H16" s="61"/>
      <c r="I16" s="61"/>
      <c r="J16" s="61"/>
      <c r="K16" s="61"/>
      <c r="L16" s="61"/>
      <c r="M16" s="61"/>
      <c r="N16" s="61"/>
      <c r="O16" s="61"/>
      <c r="P16" s="61"/>
      <c r="Q16" s="61"/>
    </row>
    <row r="17" spans="1:17" s="62" customFormat="1" ht="15" x14ac:dyDescent="0.25">
      <c r="A17" s="61"/>
      <c r="B17" s="65"/>
      <c r="C17" s="61"/>
      <c r="D17" s="61"/>
      <c r="E17" s="61"/>
      <c r="F17" s="61"/>
      <c r="G17" s="61"/>
      <c r="H17" s="61"/>
      <c r="I17" s="61"/>
      <c r="J17" s="61"/>
      <c r="K17" s="61"/>
      <c r="L17" s="61"/>
      <c r="M17" s="61"/>
      <c r="N17" s="61"/>
      <c r="O17" s="61"/>
      <c r="P17" s="61"/>
      <c r="Q17" s="61"/>
    </row>
    <row r="18" spans="1:17" s="62" customFormat="1" ht="14.25" x14ac:dyDescent="0.25">
      <c r="A18" s="61"/>
      <c r="B18" s="63"/>
      <c r="C18" s="61"/>
      <c r="D18" s="61"/>
      <c r="E18" s="61"/>
      <c r="F18" s="61"/>
      <c r="G18" s="61"/>
      <c r="H18" s="61"/>
      <c r="I18" s="61"/>
      <c r="J18" s="61"/>
      <c r="K18" s="61"/>
      <c r="L18" s="61"/>
      <c r="M18" s="61"/>
      <c r="N18" s="61"/>
      <c r="O18" s="61"/>
      <c r="P18" s="61"/>
      <c r="Q18" s="61"/>
    </row>
    <row r="19" spans="1:17" s="62" customFormat="1" ht="14.25" x14ac:dyDescent="0.25">
      <c r="A19" s="61"/>
      <c r="B19" s="63"/>
      <c r="C19" s="61"/>
      <c r="D19" s="61"/>
      <c r="E19" s="61"/>
      <c r="F19" s="61"/>
      <c r="G19" s="61"/>
      <c r="H19" s="61"/>
      <c r="I19" s="61"/>
      <c r="J19" s="61"/>
      <c r="K19" s="61"/>
      <c r="L19" s="61"/>
      <c r="M19" s="61"/>
      <c r="N19" s="61"/>
      <c r="O19" s="61"/>
      <c r="P19" s="61"/>
      <c r="Q19" s="61"/>
    </row>
    <row r="20" spans="1:17" s="62" customFormat="1" ht="15" x14ac:dyDescent="0.25">
      <c r="A20" s="61"/>
      <c r="B20" s="66"/>
      <c r="C20" s="61"/>
      <c r="D20" s="61"/>
      <c r="E20" s="61"/>
      <c r="F20" s="61"/>
      <c r="G20" s="61"/>
      <c r="H20" s="61"/>
      <c r="I20" s="61"/>
      <c r="J20" s="61"/>
      <c r="K20" s="61"/>
      <c r="L20" s="61"/>
      <c r="M20" s="61"/>
      <c r="N20" s="61"/>
      <c r="O20" s="61"/>
      <c r="P20" s="61"/>
      <c r="Q20" s="61"/>
    </row>
    <row r="21" spans="1:17" ht="13.5" thickBot="1" x14ac:dyDescent="0.25">
      <c r="A21" s="57"/>
      <c r="B21" s="57"/>
      <c r="C21" s="57"/>
      <c r="D21" s="57"/>
      <c r="E21" s="57"/>
      <c r="F21" s="57"/>
      <c r="G21" s="57"/>
      <c r="H21" s="57"/>
      <c r="I21" s="57"/>
      <c r="J21" s="57"/>
      <c r="K21" s="57"/>
      <c r="L21" s="57"/>
      <c r="M21" s="57"/>
      <c r="N21" s="57"/>
      <c r="O21" s="58"/>
      <c r="P21" s="58"/>
      <c r="Q21" s="58"/>
    </row>
    <row r="22" spans="1:17" x14ac:dyDescent="0.2">
      <c r="A22" s="57"/>
      <c r="B22" s="1198" t="s">
        <v>0</v>
      </c>
      <c r="C22" s="1199"/>
      <c r="D22" s="1199"/>
      <c r="E22" s="1199"/>
      <c r="F22" s="1199"/>
      <c r="G22" s="1199"/>
      <c r="H22" s="1200"/>
      <c r="I22" s="1198" t="s">
        <v>1</v>
      </c>
      <c r="J22" s="1199"/>
      <c r="K22" s="1199"/>
      <c r="L22" s="1199"/>
      <c r="M22" s="1200"/>
      <c r="N22" s="1198" t="s">
        <v>2</v>
      </c>
      <c r="O22" s="1199"/>
      <c r="P22" s="1199"/>
      <c r="Q22" s="1200"/>
    </row>
    <row r="23" spans="1:17" ht="13.5" thickBot="1" x14ac:dyDescent="0.25">
      <c r="A23" s="57"/>
      <c r="B23" s="1201" t="str">
        <f>_xlfn.CONCAT('Ward_Unit Collection'!B18:G18)</f>
        <v/>
      </c>
      <c r="C23" s="1202"/>
      <c r="D23" s="1202"/>
      <c r="E23" s="1202"/>
      <c r="F23" s="1202"/>
      <c r="G23" s="1202"/>
      <c r="H23" s="1203"/>
      <c r="I23" s="1201" t="str">
        <f>_xlfn.CONCAT('Ward_Unit Collection'!H18:K18)</f>
        <v/>
      </c>
      <c r="J23" s="1202"/>
      <c r="K23" s="1202"/>
      <c r="L23" s="1202"/>
      <c r="M23" s="1203"/>
      <c r="N23" s="1201" t="str">
        <f>_xlfn.CONCAT('Ward_Unit Collection'!L18:N18)</f>
        <v/>
      </c>
      <c r="O23" s="1202"/>
      <c r="P23" s="1202"/>
      <c r="Q23" s="1203"/>
    </row>
    <row r="24" spans="1:17" x14ac:dyDescent="0.2">
      <c r="A24" s="57"/>
      <c r="B24" s="788" t="s">
        <v>10</v>
      </c>
      <c r="C24" s="789"/>
      <c r="D24" s="789"/>
      <c r="E24" s="789"/>
      <c r="F24" s="789"/>
      <c r="G24" s="789"/>
      <c r="H24" s="789"/>
      <c r="I24" s="789"/>
      <c r="J24" s="789"/>
      <c r="K24" s="789"/>
      <c r="L24" s="789"/>
      <c r="M24" s="789"/>
      <c r="N24" s="789"/>
      <c r="O24" s="789"/>
      <c r="P24" s="789"/>
      <c r="Q24" s="790"/>
    </row>
    <row r="25" spans="1:17" ht="13.5" thickBot="1" x14ac:dyDescent="0.25">
      <c r="A25" s="57"/>
      <c r="B25" s="1204" t="str">
        <f>_xlfn.CONCAT('Ward_Unit Collection'!O27,"; ",'Ward_Unit Collection'!P27,"; ",'Ward_Unit Collection'!Q27,"; ",'Ward_Unit Collection'!R27,"; ",'Ward_Unit Collection'!S27,"; ",'Ward_Unit Collection'!T27,"; ",'Ward_Unit Collection'!U27,"; ",'Ward_Unit Collection'!V27,"; ",'Ward_Unit Collection'!W27,"; ",'Ward_Unit Collection'!X27,"; ",'Ward_Unit Collection'!Y27,"; ",'Ward_Unit Collection'!Z27,"; ",'Ward_Unit Collection'!AA27,"; ",'Ward_Unit Collection'!AB27,"; ",'Ward_Unit Collection'!AC27)</f>
        <v xml:space="preserve">; ; ; ; ; ; ; ; ; ; ; ; ; ; </v>
      </c>
      <c r="C25" s="1205"/>
      <c r="D25" s="1205"/>
      <c r="E25" s="1205"/>
      <c r="F25" s="1205"/>
      <c r="G25" s="1205"/>
      <c r="H25" s="1205"/>
      <c r="I25" s="1205"/>
      <c r="J25" s="1205"/>
      <c r="K25" s="1205"/>
      <c r="L25" s="1205"/>
      <c r="M25" s="1205"/>
      <c r="N25" s="1205"/>
      <c r="O25" s="1205"/>
      <c r="P25" s="1205"/>
      <c r="Q25" s="1206"/>
    </row>
    <row r="26" spans="1:17" ht="13.5" thickBot="1" x14ac:dyDescent="0.25">
      <c r="A26" s="57"/>
      <c r="B26" s="57"/>
      <c r="C26" s="57"/>
      <c r="D26" s="57"/>
      <c r="E26" s="57"/>
      <c r="F26" s="57"/>
      <c r="G26" s="57"/>
      <c r="H26" s="57"/>
      <c r="I26" s="57"/>
      <c r="J26" s="57"/>
      <c r="K26" s="57"/>
      <c r="L26" s="57"/>
      <c r="M26" s="57"/>
      <c r="N26" s="57"/>
      <c r="O26" s="58"/>
      <c r="P26" s="58"/>
      <c r="Q26" s="58"/>
    </row>
    <row r="27" spans="1:17" ht="13.5" thickBot="1" x14ac:dyDescent="0.25">
      <c r="A27" s="57"/>
      <c r="B27" s="1192" t="s">
        <v>26</v>
      </c>
      <c r="C27" s="1193"/>
      <c r="D27" s="1193"/>
      <c r="E27" s="1193"/>
      <c r="F27" s="1193"/>
      <c r="G27" s="1193"/>
      <c r="H27" s="1193"/>
      <c r="I27" s="1193"/>
      <c r="J27" s="1193"/>
      <c r="K27" s="1193"/>
      <c r="L27" s="1193"/>
      <c r="M27" s="1193"/>
      <c r="N27" s="1193"/>
      <c r="O27" s="1193"/>
      <c r="P27" s="1193"/>
      <c r="Q27" s="1194"/>
    </row>
    <row r="28" spans="1:17" ht="13.5" thickBot="1" x14ac:dyDescent="0.25">
      <c r="A28" s="57"/>
      <c r="B28" s="57"/>
      <c r="C28" s="57"/>
      <c r="D28" s="57"/>
      <c r="E28" s="57"/>
      <c r="F28" s="57"/>
      <c r="G28" s="57"/>
      <c r="H28" s="57"/>
      <c r="I28" s="57"/>
      <c r="J28" s="57"/>
      <c r="K28" s="57"/>
      <c r="L28" s="57"/>
      <c r="M28" s="57"/>
      <c r="N28" s="57"/>
      <c r="O28" s="58"/>
      <c r="P28" s="58"/>
      <c r="Q28" s="58"/>
    </row>
    <row r="29" spans="1:17" ht="26.25" thickBot="1" x14ac:dyDescent="0.25">
      <c r="A29" s="57"/>
      <c r="B29" s="1195" t="s">
        <v>20</v>
      </c>
      <c r="C29" s="1196"/>
      <c r="D29" s="1196"/>
      <c r="E29" s="1196"/>
      <c r="F29" s="1196"/>
      <c r="G29" s="1196"/>
      <c r="H29" s="1196"/>
      <c r="I29" s="1196"/>
      <c r="J29" s="1196"/>
      <c r="K29" s="1196"/>
      <c r="L29" s="1196"/>
      <c r="M29" s="1196"/>
      <c r="N29" s="1196"/>
      <c r="O29" s="67" t="s">
        <v>21</v>
      </c>
      <c r="P29" s="68" t="s">
        <v>23</v>
      </c>
      <c r="Q29" s="69" t="s">
        <v>22</v>
      </c>
    </row>
    <row r="30" spans="1:17" ht="25.5" customHeight="1" x14ac:dyDescent="0.2">
      <c r="A30" s="57"/>
      <c r="B30" s="70">
        <v>1</v>
      </c>
      <c r="C30" s="900" t="s">
        <v>1006</v>
      </c>
      <c r="D30" s="1197"/>
      <c r="E30" s="1197"/>
      <c r="F30" s="1197"/>
      <c r="G30" s="1197"/>
      <c r="H30" s="1197"/>
      <c r="I30" s="1197"/>
      <c r="J30" s="1197"/>
      <c r="K30" s="1197"/>
      <c r="L30" s="1197"/>
      <c r="M30" s="1197"/>
      <c r="N30" s="1197"/>
      <c r="O30" s="71" t="str">
        <f>IF(Q30=0," ",SUM('Ward_Unit Collection'!AH28))</f>
        <v xml:space="preserve"> </v>
      </c>
      <c r="P30" s="72" t="str">
        <f>IF(Q30=0," ",SUM('Ward_Unit Collection'!AE28))</f>
        <v xml:space="preserve"> </v>
      </c>
      <c r="Q30" s="73">
        <f>SUM('Ward_Unit Collection'!AG28)</f>
        <v>0</v>
      </c>
    </row>
    <row r="31" spans="1:17" x14ac:dyDescent="0.2">
      <c r="A31" s="57"/>
      <c r="B31" s="1178">
        <v>1.1000000000000001</v>
      </c>
      <c r="C31" s="678" t="s">
        <v>993</v>
      </c>
      <c r="D31" s="1176"/>
      <c r="E31" s="1176"/>
      <c r="F31" s="1176"/>
      <c r="G31" s="1176"/>
      <c r="H31" s="1176"/>
      <c r="I31" s="1176"/>
      <c r="J31" s="1176"/>
      <c r="K31" s="1176"/>
      <c r="L31" s="1176"/>
      <c r="M31" s="1176"/>
      <c r="N31" s="1177"/>
      <c r="O31" s="1232"/>
      <c r="P31" s="1233"/>
      <c r="Q31" s="1234"/>
    </row>
    <row r="32" spans="1:17" x14ac:dyDescent="0.2">
      <c r="A32" s="57"/>
      <c r="B32" s="1178"/>
      <c r="C32" s="1166" t="str">
        <f>_xlfn.CONCAT('Ward_Unit Collection'!O29:O32,"; ",'Ward_Unit Collection'!P29:P32,"; ",'Ward_Unit Collection'!Q29:Q32,"; ",'Ward_Unit Collection'!R29:R32,"; ",'Ward_Unit Collection'!S29:S32,"; ",'Ward_Unit Collection'!T29:T32,"; ",'Ward_Unit Collection'!U29:U32,"; ",'Ward_Unit Collection'!V29:V32,"; ",'Ward_Unit Collection'!W29:W32,"; ",'Ward_Unit Collection'!X29:X32,"; ",'Ward_Unit Collection'!Y29:Y32,"; ",'Ward_Unit Collection'!Z29:Z32,"; ",'Ward_Unit Collection'!AA29:AA32,"; ",'Ward_Unit Collection'!AB29:AB32,"; ",'Ward_Unit Collection'!AC29:AC32)</f>
        <v xml:space="preserve">; ; ; ; ; ; ; ; ; ; ; ; ; ; </v>
      </c>
      <c r="D32" s="1167"/>
      <c r="E32" s="1167"/>
      <c r="F32" s="1167"/>
      <c r="G32" s="1167"/>
      <c r="H32" s="1167"/>
      <c r="I32" s="1167"/>
      <c r="J32" s="1167"/>
      <c r="K32" s="1167"/>
      <c r="L32" s="1167"/>
      <c r="M32" s="1167"/>
      <c r="N32" s="1168"/>
      <c r="O32" s="1232"/>
      <c r="P32" s="1233"/>
      <c r="Q32" s="1234"/>
    </row>
    <row r="33" spans="1:17" x14ac:dyDescent="0.2">
      <c r="A33" s="57"/>
      <c r="B33" s="1178"/>
      <c r="C33" s="1166"/>
      <c r="D33" s="1167"/>
      <c r="E33" s="1167"/>
      <c r="F33" s="1167"/>
      <c r="G33" s="1167"/>
      <c r="H33" s="1167"/>
      <c r="I33" s="1167"/>
      <c r="J33" s="1167"/>
      <c r="K33" s="1167"/>
      <c r="L33" s="1167"/>
      <c r="M33" s="1167"/>
      <c r="N33" s="1168"/>
      <c r="O33" s="1232"/>
      <c r="P33" s="1233"/>
      <c r="Q33" s="1234"/>
    </row>
    <row r="34" spans="1:17" x14ac:dyDescent="0.2">
      <c r="A34" s="57"/>
      <c r="B34" s="1178"/>
      <c r="C34" s="1169"/>
      <c r="D34" s="1170"/>
      <c r="E34" s="1170"/>
      <c r="F34" s="1170"/>
      <c r="G34" s="1170"/>
      <c r="H34" s="1170"/>
      <c r="I34" s="1170"/>
      <c r="J34" s="1170"/>
      <c r="K34" s="1170"/>
      <c r="L34" s="1170"/>
      <c r="M34" s="1170"/>
      <c r="N34" s="1171"/>
      <c r="O34" s="1232"/>
      <c r="P34" s="1233"/>
      <c r="Q34" s="1234"/>
    </row>
    <row r="35" spans="1:17" x14ac:dyDescent="0.2">
      <c r="A35" s="57"/>
      <c r="B35" s="1160">
        <v>1.2</v>
      </c>
      <c r="C35" s="1174" t="s">
        <v>994</v>
      </c>
      <c r="D35" s="1175"/>
      <c r="E35" s="1175"/>
      <c r="F35" s="1175"/>
      <c r="G35" s="1175"/>
      <c r="H35" s="1175"/>
      <c r="I35" s="1175"/>
      <c r="J35" s="1175"/>
      <c r="K35" s="1175"/>
      <c r="L35" s="1175"/>
      <c r="M35" s="1175"/>
      <c r="N35" s="1175"/>
      <c r="O35" s="74" t="str">
        <f>IF(Q35=0," ",SUM('Ward_Unit Collection'!AH34))</f>
        <v xml:space="preserve"> </v>
      </c>
      <c r="P35" s="75" t="str">
        <f>IF(Q35=0," ",SUM('Ward_Unit Collection'!AE34))</f>
        <v xml:space="preserve"> </v>
      </c>
      <c r="Q35" s="76">
        <f>SUM('Ward_Unit Collection'!AG34)</f>
        <v>0</v>
      </c>
    </row>
    <row r="36" spans="1:17" x14ac:dyDescent="0.2">
      <c r="A36" s="57"/>
      <c r="B36" s="1161"/>
      <c r="C36" s="1180" t="s">
        <v>274</v>
      </c>
      <c r="D36" s="1176"/>
      <c r="E36" s="1176"/>
      <c r="F36" s="1176"/>
      <c r="G36" s="1176"/>
      <c r="H36" s="1176"/>
      <c r="I36" s="1176"/>
      <c r="J36" s="1176"/>
      <c r="K36" s="1176"/>
      <c r="L36" s="1176"/>
      <c r="M36" s="1176"/>
      <c r="N36" s="1177"/>
      <c r="O36" s="1232"/>
      <c r="P36" s="1233"/>
      <c r="Q36" s="1234"/>
    </row>
    <row r="37" spans="1:17" x14ac:dyDescent="0.2">
      <c r="A37" s="57"/>
      <c r="B37" s="1161"/>
      <c r="C37" s="1166" t="str">
        <f>_xlfn.CONCAT('Ward_Unit Collection'!O35:O38,"; ",'Ward_Unit Collection'!P35:P38,"; ",'Ward_Unit Collection'!Q35:Q38,"; ",'Ward_Unit Collection'!R35:R38,"; ",'Ward_Unit Collection'!S35:S38,"; ",'Ward_Unit Collection'!T35:T38,"; ",'Ward_Unit Collection'!U35:U38,"; ",'Ward_Unit Collection'!V35:V38,"; ",'Ward_Unit Collection'!W35:W38,"; ",'Ward_Unit Collection'!X35:X38,"; ",'Ward_Unit Collection'!Y35:Y38,"; ",'Ward_Unit Collection'!Z35:Z38,"; ",'Ward_Unit Collection'!AA35:AA38,"; ",'Ward_Unit Collection'!AB35:AB38,"; ",'Ward_Unit Collection'!AC35:AC38)</f>
        <v xml:space="preserve">; ; ; ; ; ; ; ; ; ; ; ; ; ; </v>
      </c>
      <c r="D37" s="1167"/>
      <c r="E37" s="1167"/>
      <c r="F37" s="1167"/>
      <c r="G37" s="1167"/>
      <c r="H37" s="1167"/>
      <c r="I37" s="1167"/>
      <c r="J37" s="1167"/>
      <c r="K37" s="1167"/>
      <c r="L37" s="1167"/>
      <c r="M37" s="1167"/>
      <c r="N37" s="1168"/>
      <c r="O37" s="1232"/>
      <c r="P37" s="1233"/>
      <c r="Q37" s="1234"/>
    </row>
    <row r="38" spans="1:17" x14ac:dyDescent="0.2">
      <c r="A38" s="57"/>
      <c r="B38" s="1161"/>
      <c r="C38" s="1166"/>
      <c r="D38" s="1167"/>
      <c r="E38" s="1167"/>
      <c r="F38" s="1167"/>
      <c r="G38" s="1167"/>
      <c r="H38" s="1167"/>
      <c r="I38" s="1167"/>
      <c r="J38" s="1167"/>
      <c r="K38" s="1167"/>
      <c r="L38" s="1167"/>
      <c r="M38" s="1167"/>
      <c r="N38" s="1168"/>
      <c r="O38" s="1232"/>
      <c r="P38" s="1233"/>
      <c r="Q38" s="1234"/>
    </row>
    <row r="39" spans="1:17" x14ac:dyDescent="0.2">
      <c r="A39" s="57"/>
      <c r="B39" s="1161"/>
      <c r="C39" s="1169"/>
      <c r="D39" s="1170"/>
      <c r="E39" s="1170"/>
      <c r="F39" s="1170"/>
      <c r="G39" s="1170"/>
      <c r="H39" s="1170"/>
      <c r="I39" s="1170"/>
      <c r="J39" s="1170"/>
      <c r="K39" s="1170"/>
      <c r="L39" s="1170"/>
      <c r="M39" s="1170"/>
      <c r="N39" s="1171"/>
      <c r="O39" s="1232"/>
      <c r="P39" s="1233"/>
      <c r="Q39" s="1234"/>
    </row>
    <row r="40" spans="1:17" ht="26.25" customHeight="1" x14ac:dyDescent="0.2">
      <c r="A40" s="57"/>
      <c r="B40" s="1161"/>
      <c r="C40" s="1235" t="s">
        <v>995</v>
      </c>
      <c r="D40" s="1236"/>
      <c r="E40" s="1236"/>
      <c r="F40" s="1236"/>
      <c r="G40" s="1236"/>
      <c r="H40" s="1236"/>
      <c r="I40" s="1236"/>
      <c r="J40" s="1236"/>
      <c r="K40" s="1236"/>
      <c r="L40" s="1236"/>
      <c r="M40" s="1236"/>
      <c r="N40" s="1236"/>
      <c r="O40" s="74" t="str">
        <f>IF(Q40=0," ",SUM('Ward_Unit Collection'!AH39))</f>
        <v xml:space="preserve"> </v>
      </c>
      <c r="P40" s="75" t="str">
        <f>IF(Q40=0," ",SUM('Ward_Unit Collection'!AE39))</f>
        <v xml:space="preserve"> </v>
      </c>
      <c r="Q40" s="76">
        <f>SUM('Ward_Unit Collection'!AG39)</f>
        <v>0</v>
      </c>
    </row>
    <row r="41" spans="1:17" ht="25.5" customHeight="1" x14ac:dyDescent="0.2">
      <c r="A41" s="57"/>
      <c r="B41" s="1161"/>
      <c r="C41" s="1172" t="s">
        <v>996</v>
      </c>
      <c r="D41" s="1173"/>
      <c r="E41" s="1173"/>
      <c r="F41" s="1173"/>
      <c r="G41" s="1173"/>
      <c r="H41" s="1173"/>
      <c r="I41" s="1173"/>
      <c r="J41" s="1173"/>
      <c r="K41" s="1173"/>
      <c r="L41" s="1173"/>
      <c r="M41" s="1173"/>
      <c r="N41" s="1173"/>
      <c r="O41" s="74" t="str">
        <f>IF(Q41=0," ",SUM('Ward_Unit Collection'!AH40))</f>
        <v xml:space="preserve"> </v>
      </c>
      <c r="P41" s="75" t="str">
        <f>IF(Q41=0," ",SUM('Ward_Unit Collection'!AE40))</f>
        <v xml:space="preserve"> </v>
      </c>
      <c r="Q41" s="76">
        <f>SUM('Ward_Unit Collection'!AG40)</f>
        <v>0</v>
      </c>
    </row>
    <row r="42" spans="1:17" ht="25.5" customHeight="1" x14ac:dyDescent="0.2">
      <c r="A42" s="57"/>
      <c r="B42" s="1161"/>
      <c r="C42" s="1172" t="s">
        <v>997</v>
      </c>
      <c r="D42" s="1173"/>
      <c r="E42" s="1173"/>
      <c r="F42" s="1173"/>
      <c r="G42" s="1173"/>
      <c r="H42" s="1173"/>
      <c r="I42" s="1173"/>
      <c r="J42" s="1173"/>
      <c r="K42" s="1173"/>
      <c r="L42" s="1173"/>
      <c r="M42" s="1173"/>
      <c r="N42" s="1173"/>
      <c r="O42" s="74" t="str">
        <f>IF(Q42=0," ",SUM('Ward_Unit Collection'!AH41))</f>
        <v xml:space="preserve"> </v>
      </c>
      <c r="P42" s="75" t="str">
        <f>IF(Q42=0," ",SUM('Ward_Unit Collection'!AE41))</f>
        <v xml:space="preserve"> </v>
      </c>
      <c r="Q42" s="76">
        <f>SUM('Ward_Unit Collection'!AG41)</f>
        <v>0</v>
      </c>
    </row>
    <row r="43" spans="1:17" ht="25.5" customHeight="1" x14ac:dyDescent="0.2">
      <c r="A43" s="57"/>
      <c r="B43" s="1161"/>
      <c r="C43" s="1172" t="s">
        <v>998</v>
      </c>
      <c r="D43" s="1173"/>
      <c r="E43" s="1173"/>
      <c r="F43" s="1173"/>
      <c r="G43" s="1173"/>
      <c r="H43" s="1173"/>
      <c r="I43" s="1173"/>
      <c r="J43" s="1173"/>
      <c r="K43" s="1173"/>
      <c r="L43" s="1173"/>
      <c r="M43" s="1173"/>
      <c r="N43" s="1173"/>
      <c r="O43" s="74" t="str">
        <f>IF(Q43=0," ",SUM('Ward_Unit Collection'!AH42))</f>
        <v xml:space="preserve"> </v>
      </c>
      <c r="P43" s="75" t="str">
        <f>IF(Q43=0," ",SUM('Ward_Unit Collection'!AE42))</f>
        <v xml:space="preserve"> </v>
      </c>
      <c r="Q43" s="76">
        <f>SUM('Ward_Unit Collection'!AG42)</f>
        <v>0</v>
      </c>
    </row>
    <row r="44" spans="1:17" ht="25.5" customHeight="1" x14ac:dyDescent="0.2">
      <c r="A44" s="57"/>
      <c r="B44" s="1161"/>
      <c r="C44" s="1174" t="s">
        <v>999</v>
      </c>
      <c r="D44" s="1175"/>
      <c r="E44" s="1175"/>
      <c r="F44" s="1175"/>
      <c r="G44" s="1175"/>
      <c r="H44" s="1175"/>
      <c r="I44" s="1175"/>
      <c r="J44" s="1175"/>
      <c r="K44" s="1175"/>
      <c r="L44" s="1175"/>
      <c r="M44" s="1175"/>
      <c r="N44" s="1175"/>
      <c r="O44" s="74" t="str">
        <f>IF(Q44=0," ",SUM('Ward_Unit Collection'!AH43))</f>
        <v xml:space="preserve"> </v>
      </c>
      <c r="P44" s="75" t="str">
        <f>IF(Q44=0," ",SUM('Ward_Unit Collection'!AE43))</f>
        <v xml:space="preserve"> </v>
      </c>
      <c r="Q44" s="76">
        <f>SUM('Ward_Unit Collection'!AG43)</f>
        <v>0</v>
      </c>
    </row>
    <row r="45" spans="1:17" x14ac:dyDescent="0.2">
      <c r="A45" s="57"/>
      <c r="B45" s="1161"/>
      <c r="C45" s="678" t="s">
        <v>683</v>
      </c>
      <c r="D45" s="1176"/>
      <c r="E45" s="1176"/>
      <c r="F45" s="1176"/>
      <c r="G45" s="1176"/>
      <c r="H45" s="1176"/>
      <c r="I45" s="1176"/>
      <c r="J45" s="1176"/>
      <c r="K45" s="1176"/>
      <c r="L45" s="1176"/>
      <c r="M45" s="1176"/>
      <c r="N45" s="1177"/>
      <c r="O45" s="1232"/>
      <c r="P45" s="1233"/>
      <c r="Q45" s="1234"/>
    </row>
    <row r="46" spans="1:17" x14ac:dyDescent="0.2">
      <c r="A46" s="57"/>
      <c r="B46" s="1161"/>
      <c r="C46" s="1166" t="str">
        <f>_xlfn.CONCAT('Ward_Unit Collection'!O44:O47,"; ",'Ward_Unit Collection'!P44:P47,"; ",'Ward_Unit Collection'!Q44:Q47,"; ",'Ward_Unit Collection'!R44:R47,"; ",'Ward_Unit Collection'!S44:S47,"; ",'Ward_Unit Collection'!T44:T47,"; ",'Ward_Unit Collection'!U44:U47,"; ",'Ward_Unit Collection'!V44:V47,"; ",'Ward_Unit Collection'!W44:W47,"; ",'Ward_Unit Collection'!X44:X47,"; ",'Ward_Unit Collection'!Y44:Y47,"; ",'Ward_Unit Collection'!Z44:Z47,"; ",'Ward_Unit Collection'!AA44:AA47,"; ",'Ward_Unit Collection'!AB44:AB47,"; ",'Ward_Unit Collection'!AC44:AC47)</f>
        <v xml:space="preserve">; ; ; ; ; ; ; ; ; ; ; ; ; ; </v>
      </c>
      <c r="D46" s="1167"/>
      <c r="E46" s="1167"/>
      <c r="F46" s="1167"/>
      <c r="G46" s="1167"/>
      <c r="H46" s="1167"/>
      <c r="I46" s="1167"/>
      <c r="J46" s="1167"/>
      <c r="K46" s="1167"/>
      <c r="L46" s="1167"/>
      <c r="M46" s="1167"/>
      <c r="N46" s="1168"/>
      <c r="O46" s="1232"/>
      <c r="P46" s="1233"/>
      <c r="Q46" s="1234"/>
    </row>
    <row r="47" spans="1:17" x14ac:dyDescent="0.2">
      <c r="A47" s="57"/>
      <c r="B47" s="1161"/>
      <c r="C47" s="1166"/>
      <c r="D47" s="1167"/>
      <c r="E47" s="1167"/>
      <c r="F47" s="1167"/>
      <c r="G47" s="1167"/>
      <c r="H47" s="1167"/>
      <c r="I47" s="1167"/>
      <c r="J47" s="1167"/>
      <c r="K47" s="1167"/>
      <c r="L47" s="1167"/>
      <c r="M47" s="1167"/>
      <c r="N47" s="1168"/>
      <c r="O47" s="1232"/>
      <c r="P47" s="1233"/>
      <c r="Q47" s="1234"/>
    </row>
    <row r="48" spans="1:17" x14ac:dyDescent="0.2">
      <c r="A48" s="57"/>
      <c r="B48" s="1161"/>
      <c r="C48" s="1169"/>
      <c r="D48" s="1170"/>
      <c r="E48" s="1170"/>
      <c r="F48" s="1170"/>
      <c r="G48" s="1170"/>
      <c r="H48" s="1170"/>
      <c r="I48" s="1170"/>
      <c r="J48" s="1170"/>
      <c r="K48" s="1170"/>
      <c r="L48" s="1170"/>
      <c r="M48" s="1170"/>
      <c r="N48" s="1171"/>
      <c r="O48" s="1232"/>
      <c r="P48" s="1233"/>
      <c r="Q48" s="1234"/>
    </row>
    <row r="49" spans="1:17" x14ac:dyDescent="0.2">
      <c r="A49" s="57"/>
      <c r="B49" s="1161"/>
      <c r="C49" s="1172" t="s">
        <v>1000</v>
      </c>
      <c r="D49" s="1173"/>
      <c r="E49" s="1173"/>
      <c r="F49" s="1173"/>
      <c r="G49" s="1173"/>
      <c r="H49" s="1173"/>
      <c r="I49" s="1173"/>
      <c r="J49" s="1173"/>
      <c r="K49" s="1173"/>
      <c r="L49" s="1173"/>
      <c r="M49" s="1173"/>
      <c r="N49" s="1173"/>
      <c r="O49" s="74" t="str">
        <f>IF(Q49=0," ",SUM('Ward_Unit Collection'!AH48))</f>
        <v xml:space="preserve"> </v>
      </c>
      <c r="P49" s="75" t="str">
        <f>IF(Q49=0," ",SUM('Ward_Unit Collection'!AE48))</f>
        <v xml:space="preserve"> </v>
      </c>
      <c r="Q49" s="76">
        <f>SUM('Ward_Unit Collection'!AG48)</f>
        <v>0</v>
      </c>
    </row>
    <row r="50" spans="1:17" x14ac:dyDescent="0.2">
      <c r="A50" s="57"/>
      <c r="B50" s="1162"/>
      <c r="C50" s="1172" t="s">
        <v>1001</v>
      </c>
      <c r="D50" s="1173"/>
      <c r="E50" s="1173"/>
      <c r="F50" s="1173"/>
      <c r="G50" s="1173"/>
      <c r="H50" s="1173"/>
      <c r="I50" s="1173"/>
      <c r="J50" s="1173"/>
      <c r="K50" s="1173"/>
      <c r="L50" s="1173"/>
      <c r="M50" s="1173"/>
      <c r="N50" s="1173"/>
      <c r="O50" s="74" t="str">
        <f>IF(Q50=0," ",SUM('Ward_Unit Collection'!AH49))</f>
        <v xml:space="preserve"> </v>
      </c>
      <c r="P50" s="75" t="str">
        <f>IF(Q50=0," ",SUM('Ward_Unit Collection'!AE49))</f>
        <v xml:space="preserve"> </v>
      </c>
      <c r="Q50" s="76">
        <f>SUM('Ward_Unit Collection'!AG49)</f>
        <v>0</v>
      </c>
    </row>
    <row r="51" spans="1:17" x14ac:dyDescent="0.2">
      <c r="A51" s="57"/>
      <c r="B51" s="1178">
        <v>1.3</v>
      </c>
      <c r="C51" s="1180" t="s">
        <v>275</v>
      </c>
      <c r="D51" s="1176"/>
      <c r="E51" s="1176"/>
      <c r="F51" s="1176"/>
      <c r="G51" s="1176"/>
      <c r="H51" s="1176"/>
      <c r="I51" s="1176"/>
      <c r="J51" s="1176"/>
      <c r="K51" s="1176"/>
      <c r="L51" s="1176"/>
      <c r="M51" s="1176"/>
      <c r="N51" s="1177"/>
      <c r="O51" s="1211"/>
      <c r="P51" s="1212"/>
      <c r="Q51" s="1213"/>
    </row>
    <row r="52" spans="1:17" x14ac:dyDescent="0.2">
      <c r="A52" s="57"/>
      <c r="B52" s="1178"/>
      <c r="C52" s="1166" t="str">
        <f>_xlfn.CONCAT('Ward_Unit Collection'!O50:O53,"; ",'Ward_Unit Collection'!P50:P53,"; ",'Ward_Unit Collection'!Q50:Q53,"; ",'Ward_Unit Collection'!R50:R53,"; ",'Ward_Unit Collection'!S50:S53,"; ",'Ward_Unit Collection'!T50:T53,"; ",'Ward_Unit Collection'!U50:U53,"; ",'Ward_Unit Collection'!V50:V53,"; ",'Ward_Unit Collection'!W50:W53,"; ",'Ward_Unit Collection'!X50:X53,"; ",'Ward_Unit Collection'!Y50:Y53,"; ",'Ward_Unit Collection'!Z50:Z53,"; ",'Ward_Unit Collection'!AA50:AA53,"; ",'Ward_Unit Collection'!AB50:AB53,"; ",'Ward_Unit Collection'!AC50:AC53)</f>
        <v xml:space="preserve">; ; ; ; ; ; ; ; ; ; ; ; ; ; </v>
      </c>
      <c r="D52" s="1167"/>
      <c r="E52" s="1167"/>
      <c r="F52" s="1167"/>
      <c r="G52" s="1167"/>
      <c r="H52" s="1167"/>
      <c r="I52" s="1167"/>
      <c r="J52" s="1167"/>
      <c r="K52" s="1167"/>
      <c r="L52" s="1167"/>
      <c r="M52" s="1167"/>
      <c r="N52" s="1168"/>
      <c r="O52" s="1211"/>
      <c r="P52" s="1212"/>
      <c r="Q52" s="1213"/>
    </row>
    <row r="53" spans="1:17" x14ac:dyDescent="0.2">
      <c r="A53" s="57"/>
      <c r="B53" s="1178"/>
      <c r="C53" s="1166"/>
      <c r="D53" s="1167"/>
      <c r="E53" s="1167"/>
      <c r="F53" s="1167"/>
      <c r="G53" s="1167"/>
      <c r="H53" s="1167"/>
      <c r="I53" s="1167"/>
      <c r="J53" s="1167"/>
      <c r="K53" s="1167"/>
      <c r="L53" s="1167"/>
      <c r="M53" s="1167"/>
      <c r="N53" s="1168"/>
      <c r="O53" s="1211"/>
      <c r="P53" s="1212"/>
      <c r="Q53" s="1213"/>
    </row>
    <row r="54" spans="1:17" ht="13.5" thickBot="1" x14ac:dyDescent="0.25">
      <c r="A54" s="57"/>
      <c r="B54" s="1179"/>
      <c r="C54" s="1181"/>
      <c r="D54" s="1182"/>
      <c r="E54" s="1182"/>
      <c r="F54" s="1182"/>
      <c r="G54" s="1182"/>
      <c r="H54" s="1182"/>
      <c r="I54" s="1182"/>
      <c r="J54" s="1182"/>
      <c r="K54" s="1182"/>
      <c r="L54" s="1182"/>
      <c r="M54" s="1182"/>
      <c r="N54" s="1183"/>
      <c r="O54" s="1214"/>
      <c r="P54" s="1215"/>
      <c r="Q54" s="1216"/>
    </row>
    <row r="55" spans="1:17" ht="27" customHeight="1" x14ac:dyDescent="0.2">
      <c r="A55" s="57"/>
      <c r="B55" s="125">
        <v>2</v>
      </c>
      <c r="C55" s="1114" t="s">
        <v>277</v>
      </c>
      <c r="D55" s="1184"/>
      <c r="E55" s="1184"/>
      <c r="F55" s="1184"/>
      <c r="G55" s="1184"/>
      <c r="H55" s="1184"/>
      <c r="I55" s="1184"/>
      <c r="J55" s="1184"/>
      <c r="K55" s="1184"/>
      <c r="L55" s="1184"/>
      <c r="M55" s="1184"/>
      <c r="N55" s="1184"/>
      <c r="O55" s="126" t="str">
        <f>IF(Q55=0," ",SUM('Ward_Unit Collection'!AH54))</f>
        <v xml:space="preserve"> </v>
      </c>
      <c r="P55" s="127" t="str">
        <f>IF(Q55=0," ",SUM('Ward_Unit Collection'!AE54))</f>
        <v xml:space="preserve"> </v>
      </c>
      <c r="Q55" s="128">
        <f>SUM('Ward_Unit Collection'!AG54)</f>
        <v>0</v>
      </c>
    </row>
    <row r="56" spans="1:17" x14ac:dyDescent="0.2">
      <c r="A56" s="57"/>
      <c r="B56" s="1227">
        <v>2.1</v>
      </c>
      <c r="C56" s="1229" t="s">
        <v>864</v>
      </c>
      <c r="D56" s="1230"/>
      <c r="E56" s="1230"/>
      <c r="F56" s="1230"/>
      <c r="G56" s="1230"/>
      <c r="H56" s="1230"/>
      <c r="I56" s="1230"/>
      <c r="J56" s="1230"/>
      <c r="K56" s="1230"/>
      <c r="L56" s="1230"/>
      <c r="M56" s="1230"/>
      <c r="N56" s="1231"/>
      <c r="O56" s="1211"/>
      <c r="P56" s="1212"/>
      <c r="Q56" s="1213"/>
    </row>
    <row r="57" spans="1:17" x14ac:dyDescent="0.2">
      <c r="A57" s="57"/>
      <c r="B57" s="1227"/>
      <c r="C57" s="1185" t="str">
        <f>_xlfn.CONCAT('Ward_Unit Collection'!O55:O58,"; ",'Ward_Unit Collection'!P55:P58,"; ",'Ward_Unit Collection'!Q55:Q58,"; ",'Ward_Unit Collection'!R55:R58,"; ",'Ward_Unit Collection'!S55:S58,"; ",'Ward_Unit Collection'!T55:T58,"; ",'Ward_Unit Collection'!U55:U58,"; ",'Ward_Unit Collection'!V55:V58,"; ",'Ward_Unit Collection'!W55:W58,"; ",'Ward_Unit Collection'!X55:X58,"; ",'Ward_Unit Collection'!Y55:Y58,"; ",'Ward_Unit Collection'!Z55:Z58,"; ",'Ward_Unit Collection'!AA55:AA58,"; ",'Ward_Unit Collection'!AB55:AB58,"; ",'Ward_Unit Collection'!AC55:AC58)</f>
        <v xml:space="preserve">; ; ; ; ; ; ; ; ; ; ; ; ; ; </v>
      </c>
      <c r="D57" s="1186"/>
      <c r="E57" s="1186"/>
      <c r="F57" s="1186"/>
      <c r="G57" s="1186"/>
      <c r="H57" s="1186"/>
      <c r="I57" s="1186"/>
      <c r="J57" s="1186"/>
      <c r="K57" s="1186"/>
      <c r="L57" s="1186"/>
      <c r="M57" s="1186"/>
      <c r="N57" s="1187"/>
      <c r="O57" s="1211"/>
      <c r="P57" s="1212"/>
      <c r="Q57" s="1213"/>
    </row>
    <row r="58" spans="1:17" x14ac:dyDescent="0.2">
      <c r="A58" s="57"/>
      <c r="B58" s="1227"/>
      <c r="C58" s="1185"/>
      <c r="D58" s="1186"/>
      <c r="E58" s="1186"/>
      <c r="F58" s="1186"/>
      <c r="G58" s="1186"/>
      <c r="H58" s="1186"/>
      <c r="I58" s="1186"/>
      <c r="J58" s="1186"/>
      <c r="K58" s="1186"/>
      <c r="L58" s="1186"/>
      <c r="M58" s="1186"/>
      <c r="N58" s="1187"/>
      <c r="O58" s="1211"/>
      <c r="P58" s="1212"/>
      <c r="Q58" s="1213"/>
    </row>
    <row r="59" spans="1:17" ht="13.5" thickBot="1" x14ac:dyDescent="0.25">
      <c r="A59" s="57"/>
      <c r="B59" s="1228"/>
      <c r="C59" s="1188"/>
      <c r="D59" s="1189"/>
      <c r="E59" s="1189"/>
      <c r="F59" s="1189"/>
      <c r="G59" s="1189"/>
      <c r="H59" s="1189"/>
      <c r="I59" s="1189"/>
      <c r="J59" s="1189"/>
      <c r="K59" s="1189"/>
      <c r="L59" s="1189"/>
      <c r="M59" s="1189"/>
      <c r="N59" s="1190"/>
      <c r="O59" s="1214"/>
      <c r="P59" s="1215"/>
      <c r="Q59" s="1216"/>
    </row>
    <row r="60" spans="1:17" ht="25.15" customHeight="1" x14ac:dyDescent="0.2">
      <c r="A60" s="57"/>
      <c r="B60" s="70">
        <v>3</v>
      </c>
      <c r="C60" s="1209" t="s">
        <v>1127</v>
      </c>
      <c r="D60" s="1210"/>
      <c r="E60" s="1210"/>
      <c r="F60" s="1210"/>
      <c r="G60" s="1210"/>
      <c r="H60" s="1210"/>
      <c r="I60" s="1210"/>
      <c r="J60" s="1210"/>
      <c r="K60" s="1210"/>
      <c r="L60" s="1210"/>
      <c r="M60" s="1210"/>
      <c r="N60" s="1210"/>
      <c r="O60" s="71" t="str">
        <f>IF(Q60=0," ",SUM('Ward_Unit Collection'!AH59))</f>
        <v xml:space="preserve"> </v>
      </c>
      <c r="P60" s="72" t="str">
        <f>IF(Q60=0," ",SUM('Ward_Unit Collection'!AE59))</f>
        <v xml:space="preserve"> </v>
      </c>
      <c r="Q60" s="73">
        <f>SUM('Ward_Unit Collection'!AG59)</f>
        <v>0</v>
      </c>
    </row>
    <row r="61" spans="1:17" x14ac:dyDescent="0.2">
      <c r="A61" s="57"/>
      <c r="B61" s="1178">
        <v>3.1</v>
      </c>
      <c r="C61" s="678" t="s">
        <v>1128</v>
      </c>
      <c r="D61" s="1176"/>
      <c r="E61" s="1176"/>
      <c r="F61" s="1176"/>
      <c r="G61" s="1176"/>
      <c r="H61" s="1176"/>
      <c r="I61" s="1176"/>
      <c r="J61" s="1176"/>
      <c r="K61" s="1176"/>
      <c r="L61" s="1176"/>
      <c r="M61" s="1176"/>
      <c r="N61" s="1177"/>
      <c r="O61" s="1211"/>
      <c r="P61" s="1212"/>
      <c r="Q61" s="1213"/>
    </row>
    <row r="62" spans="1:17" x14ac:dyDescent="0.2">
      <c r="A62" s="57"/>
      <c r="B62" s="1178"/>
      <c r="C62" s="1221" t="str">
        <f>_xlfn.CONCAT('Ward_Unit Collection'!O60,"; ",'Ward_Unit Collection'!P60,"; ",'Ward_Unit Collection'!Q60,"; ",'Ward_Unit Collection'!R60,"; ",'Ward_Unit Collection'!S60,"; ",'Ward_Unit Collection'!T60,"; ",'Ward_Unit Collection'!U60,"; ",'Ward_Unit Collection'!V60,"; ",'Ward_Unit Collection'!W60,"; ",'Ward_Unit Collection'!X60,"; ",'Ward_Unit Collection'!Y60,"; ",'Ward_Unit Collection'!Z60,"; ",'Ward_Unit Collection'!AA60,"; ",'Ward_Unit Collection'!AB60:AB63,"; ",'Ward_Unit Collection'!AC60:AC63)</f>
        <v xml:space="preserve">; ; ; ; ; ; ; ; ; ; ; ; ; ; </v>
      </c>
      <c r="D62" s="1222"/>
      <c r="E62" s="1222"/>
      <c r="F62" s="1222"/>
      <c r="G62" s="1222"/>
      <c r="H62" s="1222"/>
      <c r="I62" s="1222"/>
      <c r="J62" s="1222"/>
      <c r="K62" s="1222"/>
      <c r="L62" s="1222"/>
      <c r="M62" s="1222"/>
      <c r="N62" s="1223"/>
      <c r="O62" s="1211"/>
      <c r="P62" s="1212"/>
      <c r="Q62" s="1213"/>
    </row>
    <row r="63" spans="1:17" x14ac:dyDescent="0.2">
      <c r="A63" s="57"/>
      <c r="B63" s="1178"/>
      <c r="C63" s="1221"/>
      <c r="D63" s="1222"/>
      <c r="E63" s="1222"/>
      <c r="F63" s="1222"/>
      <c r="G63" s="1222"/>
      <c r="H63" s="1222"/>
      <c r="I63" s="1222"/>
      <c r="J63" s="1222"/>
      <c r="K63" s="1222"/>
      <c r="L63" s="1222"/>
      <c r="M63" s="1222"/>
      <c r="N63" s="1223"/>
      <c r="O63" s="1211"/>
      <c r="P63" s="1212"/>
      <c r="Q63" s="1213"/>
    </row>
    <row r="64" spans="1:17" ht="13.5" thickBot="1" x14ac:dyDescent="0.25">
      <c r="A64" s="57"/>
      <c r="B64" s="1220"/>
      <c r="C64" s="1224"/>
      <c r="D64" s="1225"/>
      <c r="E64" s="1225"/>
      <c r="F64" s="1225"/>
      <c r="G64" s="1225"/>
      <c r="H64" s="1225"/>
      <c r="I64" s="1225"/>
      <c r="J64" s="1225"/>
      <c r="K64" s="1225"/>
      <c r="L64" s="1225"/>
      <c r="M64" s="1225"/>
      <c r="N64" s="1226"/>
      <c r="O64" s="1217"/>
      <c r="P64" s="1218"/>
      <c r="Q64" s="1219"/>
    </row>
    <row r="65" spans="1:17" ht="26.25" customHeight="1" thickBot="1" x14ac:dyDescent="0.25">
      <c r="A65" s="57"/>
      <c r="B65" s="129">
        <v>4</v>
      </c>
      <c r="C65" s="1152" t="s">
        <v>1002</v>
      </c>
      <c r="D65" s="1191"/>
      <c r="E65" s="1191"/>
      <c r="F65" s="1191"/>
      <c r="G65" s="1191"/>
      <c r="H65" s="1191"/>
      <c r="I65" s="1191"/>
      <c r="J65" s="1191"/>
      <c r="K65" s="1191"/>
      <c r="L65" s="1191"/>
      <c r="M65" s="1191"/>
      <c r="N65" s="1191"/>
      <c r="O65" s="130" t="str">
        <f>IF(Q65=0," ",SUM('Ward_Unit Collection'!AH61))</f>
        <v xml:space="preserve"> </v>
      </c>
      <c r="P65" s="131" t="str">
        <f>IF(Q65=0," ",SUM('Ward_Unit Collection'!AE61))</f>
        <v xml:space="preserve"> </v>
      </c>
      <c r="Q65" s="132">
        <f>SUM('Ward_Unit Collection'!AG61)</f>
        <v>0</v>
      </c>
    </row>
    <row r="66" spans="1:17" x14ac:dyDescent="0.2">
      <c r="A66" s="57"/>
      <c r="B66" s="70">
        <v>5</v>
      </c>
      <c r="C66" s="1207" t="s">
        <v>1003</v>
      </c>
      <c r="D66" s="1208"/>
      <c r="E66" s="1208"/>
      <c r="F66" s="1208"/>
      <c r="G66" s="1208"/>
      <c r="H66" s="1208"/>
      <c r="I66" s="1208"/>
      <c r="J66" s="1208"/>
      <c r="K66" s="1208"/>
      <c r="L66" s="1208"/>
      <c r="M66" s="1208"/>
      <c r="N66" s="1208"/>
      <c r="O66" s="71" t="str">
        <f>IF(Q66=0," ",SUM('Ward_Unit Collection'!AH62))</f>
        <v xml:space="preserve"> </v>
      </c>
      <c r="P66" s="72" t="str">
        <f>IF(Q66=0," ",SUM('Ward_Unit Collection'!AE62))</f>
        <v xml:space="preserve"> </v>
      </c>
      <c r="Q66" s="73">
        <f>SUM('Ward_Unit Collection'!AG62)</f>
        <v>0</v>
      </c>
    </row>
    <row r="67" spans="1:17" x14ac:dyDescent="0.2">
      <c r="A67" s="57"/>
      <c r="B67" s="1178">
        <v>5.0999999999999996</v>
      </c>
      <c r="C67" s="1180" t="s">
        <v>276</v>
      </c>
      <c r="D67" s="1176"/>
      <c r="E67" s="1176"/>
      <c r="F67" s="1176"/>
      <c r="G67" s="1176"/>
      <c r="H67" s="1176"/>
      <c r="I67" s="1176"/>
      <c r="J67" s="1176"/>
      <c r="K67" s="1176"/>
      <c r="L67" s="1176"/>
      <c r="M67" s="1176"/>
      <c r="N67" s="1177"/>
      <c r="O67" s="1211"/>
      <c r="P67" s="1212"/>
      <c r="Q67" s="1213"/>
    </row>
    <row r="68" spans="1:17" x14ac:dyDescent="0.2">
      <c r="A68" s="57"/>
      <c r="B68" s="1178"/>
      <c r="C68" s="1166" t="str">
        <f>_xlfn.CONCAT('Ward_Unit Collection'!O63:O66,"; ",'Ward_Unit Collection'!P63:P66,"; ",'Ward_Unit Collection'!Q63:Q66,"; ",'Ward_Unit Collection'!R63:R66,"; ",'Ward_Unit Collection'!S63:S66,"; ",'Ward_Unit Collection'!T63:T66,"; ",'Ward_Unit Collection'!U63:U66,"; ",'Ward_Unit Collection'!V63:V66,"; ",'Ward_Unit Collection'!W63:W66,"; ",'Ward_Unit Collection'!X63:X66,"; ",'Ward_Unit Collection'!Y63:Y66,"; ",'Ward_Unit Collection'!Z63:Z66,"; ",'Ward_Unit Collection'!AA63:AA66,"; ",'Ward_Unit Collection'!AB63:AB66,"; ",'Ward_Unit Collection'!AC63:AC66)</f>
        <v xml:space="preserve">; ; ; ; ; ; ; ; ; ; ; ; ; ; </v>
      </c>
      <c r="D68" s="1167"/>
      <c r="E68" s="1167"/>
      <c r="F68" s="1167"/>
      <c r="G68" s="1167"/>
      <c r="H68" s="1167"/>
      <c r="I68" s="1167"/>
      <c r="J68" s="1167"/>
      <c r="K68" s="1167"/>
      <c r="L68" s="1167"/>
      <c r="M68" s="1167"/>
      <c r="N68" s="1168"/>
      <c r="O68" s="1211"/>
      <c r="P68" s="1212"/>
      <c r="Q68" s="1213"/>
    </row>
    <row r="69" spans="1:17" x14ac:dyDescent="0.2">
      <c r="A69" s="57"/>
      <c r="B69" s="1178"/>
      <c r="C69" s="1166"/>
      <c r="D69" s="1167"/>
      <c r="E69" s="1167"/>
      <c r="F69" s="1167"/>
      <c r="G69" s="1167"/>
      <c r="H69" s="1167"/>
      <c r="I69" s="1167"/>
      <c r="J69" s="1167"/>
      <c r="K69" s="1167"/>
      <c r="L69" s="1167"/>
      <c r="M69" s="1167"/>
      <c r="N69" s="1168"/>
      <c r="O69" s="1211"/>
      <c r="P69" s="1212"/>
      <c r="Q69" s="1213"/>
    </row>
    <row r="70" spans="1:17" ht="13.5" thickBot="1" x14ac:dyDescent="0.25">
      <c r="A70" s="57"/>
      <c r="B70" s="1179"/>
      <c r="C70" s="1181"/>
      <c r="D70" s="1182"/>
      <c r="E70" s="1182"/>
      <c r="F70" s="1182"/>
      <c r="G70" s="1182"/>
      <c r="H70" s="1182"/>
      <c r="I70" s="1182"/>
      <c r="J70" s="1182"/>
      <c r="K70" s="1182"/>
      <c r="L70" s="1182"/>
      <c r="M70" s="1182"/>
      <c r="N70" s="1183"/>
      <c r="O70" s="1214"/>
      <c r="P70" s="1215"/>
      <c r="Q70" s="1216"/>
    </row>
    <row r="71" spans="1:17" x14ac:dyDescent="0.2">
      <c r="A71" s="57"/>
      <c r="B71" s="57"/>
      <c r="C71" s="57"/>
      <c r="D71" s="57"/>
      <c r="E71" s="57"/>
      <c r="F71" s="57"/>
      <c r="G71" s="57"/>
      <c r="H71" s="57"/>
      <c r="I71" s="57"/>
      <c r="J71" s="57"/>
      <c r="K71" s="57"/>
      <c r="L71" s="57"/>
      <c r="M71" s="57"/>
      <c r="N71" s="57"/>
      <c r="O71" s="58"/>
      <c r="P71" s="58"/>
      <c r="Q71" s="58"/>
    </row>
    <row r="72" spans="1:17" ht="13.5" thickBot="1" x14ac:dyDescent="0.25">
      <c r="A72" s="57"/>
      <c r="B72" s="57"/>
      <c r="C72" s="57"/>
      <c r="D72" s="57"/>
      <c r="E72" s="57"/>
      <c r="F72" s="57"/>
      <c r="G72" s="57"/>
      <c r="H72" s="57"/>
      <c r="I72" s="57"/>
      <c r="J72" s="57"/>
      <c r="K72" s="57"/>
      <c r="L72" s="57"/>
      <c r="M72" s="57"/>
      <c r="N72" s="57"/>
      <c r="O72" s="58"/>
      <c r="P72" s="58"/>
      <c r="Q72" s="58"/>
    </row>
    <row r="73" spans="1:17" s="62" customFormat="1" ht="27.75" customHeight="1" x14ac:dyDescent="0.25">
      <c r="A73" s="61"/>
      <c r="B73" s="746" t="s">
        <v>954</v>
      </c>
      <c r="C73" s="1163"/>
      <c r="D73" s="1163"/>
      <c r="E73" s="1163"/>
      <c r="F73" s="1163"/>
      <c r="G73" s="1163"/>
      <c r="H73" s="1163"/>
      <c r="I73" s="1163"/>
      <c r="J73" s="1163"/>
      <c r="K73" s="1163"/>
      <c r="L73" s="1163"/>
      <c r="M73" s="1163"/>
      <c r="N73" s="1163"/>
      <c r="O73" s="1163"/>
      <c r="P73" s="1163"/>
      <c r="Q73" s="1164"/>
    </row>
    <row r="74" spans="1:17" s="62" customFormat="1" ht="66.75" customHeight="1" thickBot="1" x14ac:dyDescent="0.3">
      <c r="A74" s="61"/>
      <c r="B74" s="740" t="s">
        <v>1064</v>
      </c>
      <c r="C74" s="741"/>
      <c r="D74" s="741"/>
      <c r="E74" s="741"/>
      <c r="F74" s="741"/>
      <c r="G74" s="741"/>
      <c r="H74" s="741"/>
      <c r="I74" s="741"/>
      <c r="J74" s="741"/>
      <c r="K74" s="741"/>
      <c r="L74" s="741"/>
      <c r="M74" s="741"/>
      <c r="N74" s="741"/>
      <c r="O74" s="741"/>
      <c r="P74" s="741"/>
      <c r="Q74" s="742"/>
    </row>
    <row r="75" spans="1:17" s="62" customFormat="1" x14ac:dyDescent="0.2">
      <c r="A75" s="61"/>
      <c r="B75" s="453"/>
      <c r="C75" s="57"/>
      <c r="D75" s="57"/>
      <c r="E75" s="57"/>
      <c r="F75" s="57"/>
      <c r="G75" s="57"/>
      <c r="H75" s="57"/>
      <c r="I75" s="57"/>
      <c r="J75" s="57"/>
      <c r="K75" s="57"/>
      <c r="L75" s="57"/>
      <c r="M75" s="57"/>
      <c r="N75" s="57"/>
      <c r="O75" s="58"/>
      <c r="P75" s="61"/>
      <c r="Q75" s="61"/>
    </row>
    <row r="76" spans="1:17" s="62" customFormat="1" x14ac:dyDescent="0.2">
      <c r="A76" s="61"/>
      <c r="B76" s="57"/>
      <c r="C76" s="57"/>
      <c r="D76" s="57"/>
      <c r="E76" s="57"/>
      <c r="F76" s="57"/>
      <c r="G76" s="57"/>
      <c r="H76" s="57"/>
      <c r="I76" s="57"/>
      <c r="J76" s="57"/>
      <c r="K76" s="57"/>
      <c r="L76" s="57"/>
      <c r="M76" s="57"/>
      <c r="N76" s="57"/>
      <c r="O76" s="58"/>
      <c r="P76" s="61"/>
      <c r="Q76" s="61"/>
    </row>
    <row r="77" spans="1:17" s="62" customFormat="1" x14ac:dyDescent="0.2">
      <c r="A77" s="61"/>
      <c r="B77" s="57"/>
      <c r="C77" s="57"/>
      <c r="D77" s="57"/>
      <c r="E77" s="57"/>
      <c r="F77" s="57"/>
      <c r="G77" s="57"/>
      <c r="H77" s="57"/>
      <c r="I77" s="57"/>
      <c r="J77" s="57"/>
      <c r="K77" s="57"/>
      <c r="L77" s="57"/>
      <c r="M77" s="57"/>
      <c r="N77" s="57"/>
      <c r="O77" s="58"/>
      <c r="P77" s="61"/>
      <c r="Q77" s="61"/>
    </row>
    <row r="78" spans="1:17" s="62" customFormat="1" ht="14.25" customHeight="1" x14ac:dyDescent="0.25">
      <c r="A78" s="61"/>
      <c r="B78" s="730" t="s">
        <v>991</v>
      </c>
      <c r="C78" s="1159"/>
      <c r="D78" s="1159"/>
      <c r="E78" s="1159"/>
      <c r="F78" s="1159"/>
      <c r="G78" s="1159"/>
      <c r="H78" s="1159"/>
      <c r="I78" s="1159"/>
      <c r="J78" s="1159"/>
      <c r="K78" s="1159"/>
      <c r="L78" s="1159"/>
      <c r="M78" s="1159"/>
      <c r="N78" s="1159"/>
      <c r="O78" s="1159"/>
      <c r="P78" s="1159"/>
      <c r="Q78" s="1159"/>
    </row>
    <row r="79" spans="1:17" s="62" customFormat="1" x14ac:dyDescent="0.2">
      <c r="A79" s="61"/>
      <c r="B79" s="57"/>
      <c r="C79" s="57"/>
      <c r="D79" s="57"/>
      <c r="E79" s="57"/>
      <c r="F79" s="57"/>
      <c r="G79" s="57"/>
      <c r="H79" s="57"/>
      <c r="I79" s="57"/>
      <c r="J79" s="57"/>
      <c r="K79" s="57"/>
      <c r="L79" s="57"/>
      <c r="M79" s="57"/>
      <c r="N79" s="57"/>
      <c r="O79" s="58"/>
      <c r="P79" s="61"/>
      <c r="Q79" s="61"/>
    </row>
    <row r="80" spans="1:17" s="62" customFormat="1" x14ac:dyDescent="0.2">
      <c r="A80" s="61"/>
      <c r="B80" s="57"/>
      <c r="C80" s="57"/>
      <c r="D80" s="57"/>
      <c r="E80" s="57"/>
      <c r="F80" s="57"/>
      <c r="G80" s="57"/>
      <c r="H80" s="57"/>
      <c r="I80" s="57"/>
      <c r="J80" s="57"/>
      <c r="K80" s="57"/>
      <c r="L80" s="57"/>
      <c r="M80" s="57"/>
      <c r="N80" s="57"/>
      <c r="O80" s="58"/>
      <c r="P80" s="61"/>
      <c r="Q80" s="61"/>
    </row>
    <row r="81" spans="1:17" s="62" customFormat="1" x14ac:dyDescent="0.2">
      <c r="A81" s="61"/>
      <c r="B81" s="57"/>
      <c r="C81" s="57"/>
      <c r="D81" s="57"/>
      <c r="E81" s="57"/>
      <c r="F81" s="57"/>
      <c r="G81" s="57"/>
      <c r="H81" s="57"/>
      <c r="I81" s="57"/>
      <c r="J81" s="57"/>
      <c r="K81" s="57"/>
      <c r="L81" s="57"/>
      <c r="M81" s="57"/>
      <c r="N81" s="57"/>
      <c r="O81" s="58"/>
      <c r="P81" s="61"/>
      <c r="Q81" s="61"/>
    </row>
    <row r="82" spans="1:17" s="62" customFormat="1" x14ac:dyDescent="0.2">
      <c r="A82" s="61"/>
      <c r="B82" s="57"/>
      <c r="C82" s="57"/>
      <c r="D82" s="57"/>
      <c r="E82" s="57"/>
      <c r="F82" s="57"/>
      <c r="G82" s="57"/>
      <c r="H82" s="57"/>
      <c r="I82" s="57"/>
      <c r="J82" s="57"/>
      <c r="K82" s="57"/>
      <c r="L82" s="57"/>
      <c r="M82" s="57"/>
      <c r="N82" s="57"/>
      <c r="O82" s="58"/>
      <c r="P82" s="61"/>
      <c r="Q82" s="61"/>
    </row>
    <row r="83" spans="1:17" s="62" customFormat="1" ht="109.5" customHeight="1" x14ac:dyDescent="0.25">
      <c r="A83" s="61"/>
      <c r="B83" s="668" t="s">
        <v>1065</v>
      </c>
      <c r="C83" s="1165"/>
      <c r="D83" s="1165"/>
      <c r="E83" s="1165"/>
      <c r="F83" s="1165"/>
      <c r="G83" s="1165"/>
      <c r="H83" s="1165"/>
      <c r="I83" s="1165"/>
      <c r="J83" s="1165"/>
      <c r="K83" s="1165"/>
      <c r="L83" s="1165"/>
      <c r="M83" s="1165"/>
      <c r="N83" s="1165"/>
      <c r="O83" s="1165"/>
      <c r="P83" s="1165"/>
      <c r="Q83" s="1165"/>
    </row>
  </sheetData>
  <mergeCells count="54">
    <mergeCell ref="B56:B59"/>
    <mergeCell ref="C56:N56"/>
    <mergeCell ref="O31:Q34"/>
    <mergeCell ref="O45:Q48"/>
    <mergeCell ref="O36:Q39"/>
    <mergeCell ref="O56:Q59"/>
    <mergeCell ref="O51:Q54"/>
    <mergeCell ref="C31:N31"/>
    <mergeCell ref="C32:N34"/>
    <mergeCell ref="B31:B34"/>
    <mergeCell ref="C41:N41"/>
    <mergeCell ref="C42:N42"/>
    <mergeCell ref="C37:N39"/>
    <mergeCell ref="C40:N40"/>
    <mergeCell ref="C35:N35"/>
    <mergeCell ref="C36:N36"/>
    <mergeCell ref="C66:N66"/>
    <mergeCell ref="C60:N60"/>
    <mergeCell ref="B74:Q74"/>
    <mergeCell ref="B67:B70"/>
    <mergeCell ref="C67:N67"/>
    <mergeCell ref="C68:N70"/>
    <mergeCell ref="O67:Q70"/>
    <mergeCell ref="O61:Q64"/>
    <mergeCell ref="B61:B64"/>
    <mergeCell ref="C61:N61"/>
    <mergeCell ref="C62:N64"/>
    <mergeCell ref="B27:Q27"/>
    <mergeCell ref="B24:Q24"/>
    <mergeCell ref="B29:N29"/>
    <mergeCell ref="C30:N30"/>
    <mergeCell ref="N22:Q22"/>
    <mergeCell ref="N23:Q23"/>
    <mergeCell ref="I22:M22"/>
    <mergeCell ref="I23:M23"/>
    <mergeCell ref="B22:H22"/>
    <mergeCell ref="B23:H23"/>
    <mergeCell ref="B25:Q25"/>
    <mergeCell ref="B78:Q78"/>
    <mergeCell ref="B35:B50"/>
    <mergeCell ref="B73:Q73"/>
    <mergeCell ref="B83:Q83"/>
    <mergeCell ref="C46:N48"/>
    <mergeCell ref="C49:N49"/>
    <mergeCell ref="C50:N50"/>
    <mergeCell ref="C43:N43"/>
    <mergeCell ref="C44:N44"/>
    <mergeCell ref="C45:N45"/>
    <mergeCell ref="B51:B54"/>
    <mergeCell ref="C51:N51"/>
    <mergeCell ref="C52:N54"/>
    <mergeCell ref="C55:N55"/>
    <mergeCell ref="C57:N59"/>
    <mergeCell ref="C65:N65"/>
  </mergeCells>
  <pageMargins left="0.39370078740157483" right="0.39370078740157483" top="0.39370078740157483" bottom="0.70866141732283461" header="0.31496062992125984" footer="0"/>
  <pageSetup paperSize="9" scale="63" fitToHeight="0" orientation="portrait" r:id="rId1"/>
  <headerFooter>
    <oddFooter>&amp;LNSQHS Standards Edition 2 Version 1.0 - Standard 5 Comprehensive Care
Page &amp;P of &amp;N&amp;CPrinted copies are uncontrolled&amp;R&amp;G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Q206"/>
  <sheetViews>
    <sheetView topLeftCell="A58" zoomScaleNormal="100" workbookViewId="0">
      <selection activeCell="P89" sqref="P89"/>
    </sheetView>
  </sheetViews>
  <sheetFormatPr defaultColWidth="9.140625" defaultRowHeight="12.75" x14ac:dyDescent="0.2"/>
  <cols>
    <col min="1" max="1" width="2.7109375" style="7" customWidth="1"/>
    <col min="2" max="2" width="7.85546875" style="7" customWidth="1"/>
    <col min="3" max="4" width="7.7109375" style="7" customWidth="1"/>
    <col min="5" max="5" width="7.5703125" style="7" customWidth="1"/>
    <col min="6" max="6" width="8.42578125" style="7" customWidth="1"/>
    <col min="7" max="7" width="7.85546875" style="7" customWidth="1"/>
    <col min="8" max="9" width="7.5703125" style="7" customWidth="1"/>
    <col min="10" max="10" width="7.85546875" style="7" customWidth="1"/>
    <col min="11" max="11" width="8" style="7" customWidth="1"/>
    <col min="12" max="12" width="7.7109375" style="7" customWidth="1"/>
    <col min="13" max="13" width="9.42578125" style="7" customWidth="1"/>
    <col min="14" max="14" width="7.140625" style="7" customWidth="1"/>
    <col min="15" max="15" width="12.42578125" style="56" bestFit="1" customWidth="1"/>
    <col min="16" max="16" width="11.7109375" style="56" customWidth="1"/>
    <col min="17" max="17" width="15.5703125" style="56" customWidth="1"/>
    <col min="18" max="16384" width="9.140625" style="7"/>
  </cols>
  <sheetData>
    <row r="1" spans="1:17" x14ac:dyDescent="0.2">
      <c r="A1" s="5"/>
      <c r="B1" s="5"/>
      <c r="C1" s="5"/>
      <c r="D1" s="5"/>
      <c r="E1" s="5"/>
      <c r="F1" s="5"/>
      <c r="G1" s="5"/>
      <c r="H1" s="5"/>
      <c r="I1" s="5"/>
      <c r="J1" s="5"/>
      <c r="K1" s="5"/>
      <c r="L1" s="5"/>
      <c r="M1" s="5"/>
      <c r="N1" s="5"/>
      <c r="O1" s="6"/>
      <c r="P1" s="6"/>
      <c r="Q1" s="6"/>
    </row>
    <row r="2" spans="1:17" x14ac:dyDescent="0.2">
      <c r="A2" s="5"/>
      <c r="B2" s="5"/>
      <c r="C2" s="5"/>
      <c r="D2" s="5"/>
      <c r="E2" s="5"/>
      <c r="F2" s="5"/>
      <c r="G2" s="5"/>
      <c r="H2" s="5"/>
      <c r="I2" s="5"/>
      <c r="J2" s="5"/>
      <c r="K2" s="5"/>
      <c r="L2" s="5"/>
      <c r="M2" s="5"/>
      <c r="N2" s="5"/>
      <c r="O2" s="6"/>
      <c r="P2" s="6"/>
      <c r="Q2" s="6"/>
    </row>
    <row r="3" spans="1:17" x14ac:dyDescent="0.2">
      <c r="A3" s="5"/>
      <c r="B3" s="5"/>
      <c r="C3" s="5"/>
      <c r="D3" s="5"/>
      <c r="E3" s="5"/>
      <c r="F3" s="5"/>
      <c r="G3" s="5"/>
      <c r="H3" s="5"/>
      <c r="I3" s="5"/>
      <c r="J3" s="5"/>
      <c r="K3" s="5"/>
      <c r="L3" s="5"/>
      <c r="M3" s="5"/>
      <c r="N3" s="5"/>
      <c r="O3" s="6"/>
      <c r="P3" s="6"/>
      <c r="Q3" s="6"/>
    </row>
    <row r="4" spans="1:17" x14ac:dyDescent="0.2">
      <c r="A4" s="5"/>
      <c r="B4" s="5"/>
      <c r="C4" s="5"/>
      <c r="D4" s="5"/>
      <c r="E4" s="5"/>
      <c r="F4" s="5"/>
      <c r="G4" s="5"/>
      <c r="H4" s="5"/>
      <c r="I4" s="5"/>
      <c r="J4" s="5"/>
      <c r="K4" s="5"/>
      <c r="L4" s="5"/>
      <c r="M4" s="5"/>
      <c r="N4" s="5"/>
      <c r="O4" s="6"/>
      <c r="P4" s="6"/>
      <c r="Q4" s="6"/>
    </row>
    <row r="5" spans="1:17" x14ac:dyDescent="0.2">
      <c r="A5" s="5"/>
      <c r="B5" s="5"/>
      <c r="C5" s="5"/>
      <c r="D5" s="5"/>
      <c r="E5" s="5"/>
      <c r="F5" s="5"/>
      <c r="G5" s="5"/>
      <c r="H5" s="5"/>
      <c r="I5" s="5"/>
      <c r="J5" s="5"/>
      <c r="K5" s="5"/>
      <c r="L5" s="5"/>
      <c r="M5" s="5"/>
      <c r="N5" s="5"/>
      <c r="O5" s="6"/>
      <c r="P5" s="6"/>
      <c r="Q5" s="6"/>
    </row>
    <row r="6" spans="1:17" x14ac:dyDescent="0.2">
      <c r="A6" s="5"/>
      <c r="B6" s="5"/>
      <c r="C6" s="5"/>
      <c r="D6" s="5"/>
      <c r="E6" s="5"/>
      <c r="F6" s="5"/>
      <c r="G6" s="5"/>
      <c r="H6" s="5"/>
      <c r="I6" s="5"/>
      <c r="J6" s="5"/>
      <c r="K6" s="5"/>
      <c r="L6" s="5"/>
      <c r="M6" s="5"/>
      <c r="N6" s="5"/>
      <c r="O6" s="6"/>
      <c r="P6" s="6"/>
      <c r="Q6" s="6"/>
    </row>
    <row r="7" spans="1:17" x14ac:dyDescent="0.2">
      <c r="A7" s="5"/>
      <c r="B7" s="5"/>
      <c r="C7" s="5"/>
      <c r="D7" s="5"/>
      <c r="E7" s="5"/>
      <c r="F7" s="5"/>
      <c r="G7" s="5"/>
      <c r="H7" s="5"/>
      <c r="I7" s="5"/>
      <c r="J7" s="5"/>
      <c r="K7" s="5"/>
      <c r="L7" s="5"/>
      <c r="M7" s="5"/>
      <c r="N7" s="5"/>
      <c r="O7" s="6"/>
      <c r="P7" s="6"/>
      <c r="Q7" s="6"/>
    </row>
    <row r="8" spans="1:17" x14ac:dyDescent="0.2">
      <c r="A8" s="5"/>
      <c r="B8" s="5"/>
      <c r="C8" s="5"/>
      <c r="D8" s="5"/>
      <c r="E8" s="5"/>
      <c r="F8" s="5"/>
      <c r="G8" s="5"/>
      <c r="H8" s="5"/>
      <c r="I8" s="5"/>
      <c r="J8" s="5"/>
      <c r="K8" s="5"/>
      <c r="L8" s="5"/>
      <c r="M8" s="5"/>
      <c r="N8" s="5"/>
      <c r="O8" s="6"/>
      <c r="P8" s="6"/>
      <c r="Q8" s="6"/>
    </row>
    <row r="9" spans="1:17" x14ac:dyDescent="0.2">
      <c r="A9" s="5"/>
      <c r="B9" s="5"/>
      <c r="C9" s="5"/>
      <c r="D9" s="5"/>
      <c r="E9" s="5"/>
      <c r="F9" s="5"/>
      <c r="G9" s="5"/>
      <c r="H9" s="5"/>
      <c r="I9" s="5"/>
      <c r="J9" s="5"/>
      <c r="K9" s="5"/>
      <c r="L9" s="5"/>
      <c r="M9" s="5"/>
      <c r="N9" s="5"/>
      <c r="O9" s="6"/>
      <c r="P9" s="6"/>
      <c r="Q9" s="6"/>
    </row>
    <row r="10" spans="1:17" x14ac:dyDescent="0.2">
      <c r="A10" s="5"/>
      <c r="B10" s="5"/>
      <c r="C10" s="5"/>
      <c r="D10" s="5"/>
      <c r="E10" s="5"/>
      <c r="F10" s="5"/>
      <c r="G10" s="5"/>
      <c r="H10" s="5"/>
      <c r="I10" s="5"/>
      <c r="J10" s="5"/>
      <c r="K10" s="5"/>
      <c r="L10" s="5"/>
      <c r="M10" s="5"/>
      <c r="N10" s="5"/>
      <c r="O10" s="6"/>
      <c r="P10" s="6"/>
      <c r="Q10" s="6"/>
    </row>
    <row r="11" spans="1:17" x14ac:dyDescent="0.2">
      <c r="A11" s="5"/>
      <c r="B11" s="5"/>
      <c r="C11" s="5"/>
      <c r="D11" s="5"/>
      <c r="E11" s="5"/>
      <c r="F11" s="5"/>
      <c r="G11" s="5"/>
      <c r="H11" s="5"/>
      <c r="I11" s="5"/>
      <c r="J11" s="5"/>
      <c r="K11" s="5"/>
      <c r="L11" s="5"/>
      <c r="M11" s="5"/>
      <c r="N11" s="5"/>
      <c r="O11" s="6"/>
      <c r="P11" s="6"/>
      <c r="Q11" s="6"/>
    </row>
    <row r="12" spans="1:17" x14ac:dyDescent="0.2">
      <c r="A12" s="5"/>
      <c r="B12" s="5"/>
      <c r="C12" s="5"/>
      <c r="D12" s="5"/>
      <c r="E12" s="5"/>
      <c r="F12" s="5"/>
      <c r="G12" s="5"/>
      <c r="H12" s="5"/>
      <c r="I12" s="5"/>
      <c r="J12" s="5"/>
      <c r="K12" s="5"/>
      <c r="L12" s="5"/>
      <c r="M12" s="5"/>
      <c r="N12" s="5"/>
      <c r="O12" s="6"/>
      <c r="P12" s="6"/>
      <c r="Q12" s="6"/>
    </row>
    <row r="13" spans="1:17" x14ac:dyDescent="0.2">
      <c r="A13" s="5"/>
      <c r="B13" s="5"/>
      <c r="C13" s="5"/>
      <c r="D13" s="5"/>
      <c r="E13" s="5"/>
      <c r="F13" s="5"/>
      <c r="G13" s="5"/>
      <c r="H13" s="5"/>
      <c r="I13" s="5"/>
      <c r="J13" s="5"/>
      <c r="K13" s="5"/>
      <c r="L13" s="5"/>
      <c r="M13" s="5"/>
      <c r="N13" s="5"/>
      <c r="O13" s="6"/>
      <c r="P13" s="6"/>
      <c r="Q13" s="6"/>
    </row>
    <row r="14" spans="1:17" s="10" customFormat="1" x14ac:dyDescent="0.25">
      <c r="A14" s="9"/>
      <c r="B14" s="8"/>
      <c r="C14" s="9"/>
      <c r="D14" s="9"/>
      <c r="E14" s="9"/>
      <c r="F14" s="9"/>
      <c r="G14" s="9"/>
      <c r="H14" s="9"/>
      <c r="I14" s="9"/>
      <c r="J14" s="9"/>
      <c r="K14" s="9"/>
      <c r="L14" s="9"/>
      <c r="M14" s="9"/>
      <c r="N14" s="9"/>
      <c r="O14" s="9"/>
      <c r="P14" s="9"/>
      <c r="Q14" s="9"/>
    </row>
    <row r="15" spans="1:17" s="10" customFormat="1" ht="14.25" x14ac:dyDescent="0.25">
      <c r="A15" s="9"/>
      <c r="B15" s="11"/>
      <c r="C15" s="9"/>
      <c r="D15" s="9"/>
      <c r="E15" s="9"/>
      <c r="F15" s="9"/>
      <c r="G15" s="9"/>
      <c r="H15" s="9"/>
      <c r="I15" s="9"/>
      <c r="J15" s="9"/>
      <c r="K15" s="9"/>
      <c r="L15" s="9"/>
      <c r="M15" s="9"/>
      <c r="N15" s="9"/>
      <c r="O15" s="9"/>
      <c r="P15" s="9"/>
      <c r="Q15" s="9"/>
    </row>
    <row r="16" spans="1:17" s="10" customFormat="1" ht="25.5" x14ac:dyDescent="0.25">
      <c r="A16" s="9"/>
      <c r="B16" s="12"/>
      <c r="C16" s="9"/>
      <c r="D16" s="9"/>
      <c r="E16" s="9"/>
      <c r="F16" s="9"/>
      <c r="G16" s="9"/>
      <c r="H16" s="9"/>
      <c r="I16" s="9"/>
      <c r="J16" s="9"/>
      <c r="K16" s="9"/>
      <c r="L16" s="9"/>
      <c r="M16" s="9"/>
      <c r="N16" s="9"/>
      <c r="O16" s="9"/>
      <c r="P16" s="9"/>
      <c r="Q16" s="9"/>
    </row>
    <row r="17" spans="1:17" s="10" customFormat="1" ht="15" x14ac:dyDescent="0.25">
      <c r="A17" s="9"/>
      <c r="B17" s="13"/>
      <c r="C17" s="9"/>
      <c r="D17" s="9"/>
      <c r="E17" s="9"/>
      <c r="F17" s="9"/>
      <c r="G17" s="9"/>
      <c r="H17" s="9"/>
      <c r="I17" s="9"/>
      <c r="J17" s="9"/>
      <c r="K17" s="9"/>
      <c r="L17" s="9"/>
      <c r="M17" s="9"/>
      <c r="N17" s="9"/>
      <c r="O17" s="9"/>
      <c r="P17" s="9"/>
      <c r="Q17" s="9"/>
    </row>
    <row r="18" spans="1:17" s="10" customFormat="1" ht="14.25" x14ac:dyDescent="0.25">
      <c r="A18" s="9"/>
      <c r="B18" s="11"/>
      <c r="C18" s="9"/>
      <c r="D18" s="9"/>
      <c r="E18" s="9"/>
      <c r="F18" s="9"/>
      <c r="G18" s="9"/>
      <c r="H18" s="9"/>
      <c r="I18" s="9"/>
      <c r="J18" s="9"/>
      <c r="K18" s="9"/>
      <c r="L18" s="9"/>
      <c r="M18" s="9"/>
      <c r="N18" s="9"/>
      <c r="O18" s="9"/>
      <c r="P18" s="9"/>
      <c r="Q18" s="9"/>
    </row>
    <row r="19" spans="1:17" s="10" customFormat="1" ht="14.25" x14ac:dyDescent="0.25">
      <c r="A19" s="9"/>
      <c r="B19" s="11"/>
      <c r="C19" s="9"/>
      <c r="D19" s="9"/>
      <c r="E19" s="9"/>
      <c r="F19" s="9"/>
      <c r="G19" s="9"/>
      <c r="H19" s="9"/>
      <c r="I19" s="9"/>
      <c r="J19" s="9"/>
      <c r="K19" s="9"/>
      <c r="L19" s="9"/>
      <c r="M19" s="9"/>
      <c r="N19" s="9"/>
      <c r="O19" s="9"/>
      <c r="P19" s="9"/>
      <c r="Q19" s="9"/>
    </row>
    <row r="20" spans="1:17" s="10" customFormat="1" ht="15" x14ac:dyDescent="0.25">
      <c r="A20" s="9"/>
      <c r="B20" s="14"/>
      <c r="C20" s="9"/>
      <c r="D20" s="9"/>
      <c r="E20" s="9"/>
      <c r="F20" s="9"/>
      <c r="G20" s="9"/>
      <c r="H20" s="9"/>
      <c r="I20" s="9"/>
      <c r="J20" s="9"/>
      <c r="K20" s="9"/>
      <c r="L20" s="9"/>
      <c r="M20" s="9"/>
      <c r="N20" s="9"/>
      <c r="O20" s="9"/>
      <c r="P20" s="9"/>
      <c r="Q20" s="9"/>
    </row>
    <row r="21" spans="1:17" ht="13.5" thickBot="1" x14ac:dyDescent="0.25">
      <c r="A21" s="5"/>
      <c r="B21" s="5"/>
      <c r="C21" s="5"/>
      <c r="D21" s="5"/>
      <c r="E21" s="5"/>
      <c r="F21" s="5"/>
      <c r="G21" s="5"/>
      <c r="H21" s="5"/>
      <c r="I21" s="5"/>
      <c r="J21" s="5"/>
      <c r="K21" s="5"/>
      <c r="L21" s="5"/>
      <c r="M21" s="5"/>
      <c r="N21" s="5"/>
      <c r="O21" s="6"/>
      <c r="P21" s="6"/>
      <c r="Q21" s="6"/>
    </row>
    <row r="22" spans="1:17" x14ac:dyDescent="0.2">
      <c r="A22" s="5"/>
      <c r="B22" s="1198" t="s">
        <v>0</v>
      </c>
      <c r="C22" s="1199"/>
      <c r="D22" s="1199"/>
      <c r="E22" s="1199"/>
      <c r="F22" s="1199"/>
      <c r="G22" s="1199"/>
      <c r="H22" s="1200"/>
      <c r="I22" s="1198" t="s">
        <v>1</v>
      </c>
      <c r="J22" s="1199"/>
      <c r="K22" s="1199"/>
      <c r="L22" s="1199"/>
      <c r="M22" s="1200"/>
      <c r="N22" s="1198" t="s">
        <v>2</v>
      </c>
      <c r="O22" s="1199"/>
      <c r="P22" s="1199"/>
      <c r="Q22" s="1200"/>
    </row>
    <row r="23" spans="1:17" ht="13.5" thickBot="1" x14ac:dyDescent="0.25">
      <c r="A23" s="5"/>
      <c r="B23" s="1323" t="str">
        <f>_xlfn.CONCAT('Patient Collection'!B18:G18)</f>
        <v/>
      </c>
      <c r="C23" s="1324"/>
      <c r="D23" s="1324"/>
      <c r="E23" s="1324"/>
      <c r="F23" s="1324"/>
      <c r="G23" s="1324"/>
      <c r="H23" s="1325"/>
      <c r="I23" s="1323" t="str">
        <f>_xlfn.CONCAT('Patient Collection'!H18:K18)</f>
        <v/>
      </c>
      <c r="J23" s="1324"/>
      <c r="K23" s="1324"/>
      <c r="L23" s="1324"/>
      <c r="M23" s="1325"/>
      <c r="N23" s="1323" t="str">
        <f>_xlfn.CONCAT('Patient Collection'!L18:N18)</f>
        <v/>
      </c>
      <c r="O23" s="1324"/>
      <c r="P23" s="1324"/>
      <c r="Q23" s="1325"/>
    </row>
    <row r="24" spans="1:17" x14ac:dyDescent="0.2">
      <c r="A24" s="5"/>
      <c r="B24" s="788" t="s">
        <v>10</v>
      </c>
      <c r="C24" s="789"/>
      <c r="D24" s="789"/>
      <c r="E24" s="789"/>
      <c r="F24" s="789"/>
      <c r="G24" s="789"/>
      <c r="H24" s="789"/>
      <c r="I24" s="789"/>
      <c r="J24" s="789"/>
      <c r="K24" s="789"/>
      <c r="L24" s="789"/>
      <c r="M24" s="789"/>
      <c r="N24" s="789"/>
      <c r="O24" s="789"/>
      <c r="P24" s="789"/>
      <c r="Q24" s="790"/>
    </row>
    <row r="25" spans="1:17" ht="13.5" thickBot="1" x14ac:dyDescent="0.25">
      <c r="A25" s="5"/>
      <c r="B25" s="1356" t="str">
        <f>_xlfn.CONCAT('Patient Collection'!B20:N20)</f>
        <v/>
      </c>
      <c r="C25" s="1357"/>
      <c r="D25" s="1357"/>
      <c r="E25" s="1357"/>
      <c r="F25" s="1357"/>
      <c r="G25" s="1357"/>
      <c r="H25" s="1357"/>
      <c r="I25" s="1357"/>
      <c r="J25" s="1357"/>
      <c r="K25" s="1357"/>
      <c r="L25" s="1357"/>
      <c r="M25" s="1357"/>
      <c r="N25" s="1357"/>
      <c r="O25" s="1357"/>
      <c r="P25" s="1357"/>
      <c r="Q25" s="1358"/>
    </row>
    <row r="26" spans="1:17" ht="13.5" thickBot="1" x14ac:dyDescent="0.25">
      <c r="A26" s="5"/>
      <c r="B26" s="5"/>
      <c r="C26" s="5"/>
      <c r="D26" s="5"/>
      <c r="E26" s="5"/>
      <c r="F26" s="5"/>
      <c r="G26" s="5"/>
      <c r="H26" s="5"/>
      <c r="I26" s="5"/>
      <c r="J26" s="5"/>
      <c r="K26" s="5"/>
      <c r="L26" s="5"/>
      <c r="M26" s="5"/>
      <c r="N26" s="5"/>
      <c r="O26" s="6"/>
      <c r="P26" s="6"/>
      <c r="Q26" s="6"/>
    </row>
    <row r="27" spans="1:17" ht="13.5" thickBot="1" x14ac:dyDescent="0.25">
      <c r="A27" s="5"/>
      <c r="B27" s="1294" t="s">
        <v>25</v>
      </c>
      <c r="C27" s="1295"/>
      <c r="D27" s="1295"/>
      <c r="E27" s="1295"/>
      <c r="F27" s="1295"/>
      <c r="G27" s="1295"/>
      <c r="H27" s="1295"/>
      <c r="I27" s="1295"/>
      <c r="J27" s="1295"/>
      <c r="K27" s="1295"/>
      <c r="L27" s="1295"/>
      <c r="M27" s="1295"/>
      <c r="N27" s="1295"/>
      <c r="O27" s="1295"/>
      <c r="P27" s="1295"/>
      <c r="Q27" s="1296"/>
    </row>
    <row r="28" spans="1:17" ht="13.5" thickBot="1" x14ac:dyDescent="0.25">
      <c r="A28" s="5"/>
      <c r="B28" s="5"/>
      <c r="C28" s="5"/>
      <c r="D28" s="5"/>
      <c r="E28" s="5"/>
      <c r="F28" s="5"/>
      <c r="G28" s="5"/>
      <c r="H28" s="5"/>
      <c r="I28" s="5"/>
      <c r="J28" s="5"/>
      <c r="K28" s="5"/>
      <c r="L28" s="5"/>
      <c r="M28" s="5"/>
      <c r="N28" s="5"/>
      <c r="O28" s="6"/>
      <c r="P28" s="6"/>
      <c r="Q28" s="6"/>
    </row>
    <row r="29" spans="1:17" s="10" customFormat="1" ht="25.5" customHeight="1" thickBot="1" x14ac:dyDescent="0.3">
      <c r="A29" s="9"/>
      <c r="B29" s="1292"/>
      <c r="C29" s="1293"/>
      <c r="D29" s="1293"/>
      <c r="E29" s="1293"/>
      <c r="F29" s="1293"/>
      <c r="G29" s="1293"/>
      <c r="H29" s="1293"/>
      <c r="I29" s="1293"/>
      <c r="J29" s="1293"/>
      <c r="K29" s="1293"/>
      <c r="L29" s="1293"/>
      <c r="M29" s="1293"/>
      <c r="N29" s="1293"/>
      <c r="O29" s="15" t="s">
        <v>21</v>
      </c>
      <c r="P29" s="16" t="s">
        <v>23</v>
      </c>
      <c r="Q29" s="17" t="s">
        <v>22</v>
      </c>
    </row>
    <row r="30" spans="1:17" s="10" customFormat="1" ht="13.5" thickBot="1" x14ac:dyDescent="0.3">
      <c r="A30" s="9"/>
      <c r="B30" s="1329" t="s">
        <v>190</v>
      </c>
      <c r="C30" s="1330"/>
      <c r="D30" s="1330"/>
      <c r="E30" s="1330"/>
      <c r="F30" s="1330"/>
      <c r="G30" s="1330"/>
      <c r="H30" s="1330"/>
      <c r="I30" s="1330"/>
      <c r="J30" s="1330"/>
      <c r="K30" s="1330"/>
      <c r="L30" s="1330"/>
      <c r="M30" s="1330"/>
      <c r="N30" s="1330"/>
      <c r="O30" s="1330"/>
      <c r="P30" s="1330"/>
      <c r="Q30" s="1331"/>
    </row>
    <row r="31" spans="1:17" s="10" customFormat="1" ht="13.5" thickBot="1" x14ac:dyDescent="0.3">
      <c r="A31" s="9"/>
      <c r="B31" s="1326" t="s">
        <v>18</v>
      </c>
      <c r="C31" s="1327"/>
      <c r="D31" s="1327"/>
      <c r="E31" s="1327"/>
      <c r="F31" s="1327"/>
      <c r="G31" s="1327"/>
      <c r="H31" s="1327"/>
      <c r="I31" s="1327"/>
      <c r="J31" s="1327"/>
      <c r="K31" s="1327"/>
      <c r="L31" s="1327"/>
      <c r="M31" s="1327"/>
      <c r="N31" s="1327"/>
      <c r="O31" s="1327"/>
      <c r="P31" s="1327"/>
      <c r="Q31" s="1328"/>
    </row>
    <row r="32" spans="1:17" s="10" customFormat="1" ht="25.5" customHeight="1" x14ac:dyDescent="0.25">
      <c r="A32" s="9"/>
      <c r="B32" s="25">
        <v>1</v>
      </c>
      <c r="C32" s="726" t="s">
        <v>815</v>
      </c>
      <c r="D32" s="1272"/>
      <c r="E32" s="1272"/>
      <c r="F32" s="1272"/>
      <c r="G32" s="1272"/>
      <c r="H32" s="1272"/>
      <c r="I32" s="1272"/>
      <c r="J32" s="1272"/>
      <c r="K32" s="1272"/>
      <c r="L32" s="1272"/>
      <c r="M32" s="1272"/>
      <c r="N32" s="1273"/>
      <c r="O32" s="34" t="str">
        <f>IF(Q32=0," ",SUM('Patient Collection'!AM32))</f>
        <v xml:space="preserve"> </v>
      </c>
      <c r="P32" s="35" t="str">
        <f>IF(Q32=0," ",SUM('Patient Collection'!AJ32))</f>
        <v xml:space="preserve"> </v>
      </c>
      <c r="Q32" s="36">
        <f>SUM('Patient Collection'!AL32)</f>
        <v>0</v>
      </c>
    </row>
    <row r="33" spans="1:17" s="10" customFormat="1" ht="25.5" customHeight="1" x14ac:dyDescent="0.25">
      <c r="A33" s="9"/>
      <c r="B33" s="1284">
        <v>1.1000000000000001</v>
      </c>
      <c r="C33" s="784" t="s">
        <v>974</v>
      </c>
      <c r="D33" s="1237"/>
      <c r="E33" s="1237"/>
      <c r="F33" s="1237"/>
      <c r="G33" s="1237"/>
      <c r="H33" s="1237"/>
      <c r="I33" s="1237"/>
      <c r="J33" s="1237"/>
      <c r="K33" s="1237"/>
      <c r="L33" s="1237"/>
      <c r="M33" s="1237"/>
      <c r="N33" s="1238"/>
      <c r="O33" s="581" t="str">
        <f>IF(Q33=0," ",SUM(P33/Q33))</f>
        <v xml:space="preserve"> </v>
      </c>
      <c r="P33" s="582" t="str">
        <f>IF(Q33=0," ",COUNTIFS('Patient Collection'!O32:AH32,"1",'Patient Collection'!O33:AH33,"1"))</f>
        <v xml:space="preserve"> </v>
      </c>
      <c r="Q33" s="583">
        <f>SUM('Patient Collection'!AL33)</f>
        <v>0</v>
      </c>
    </row>
    <row r="34" spans="1:17" s="10" customFormat="1" ht="25.5" customHeight="1" x14ac:dyDescent="0.25">
      <c r="A34" s="9"/>
      <c r="B34" s="1285"/>
      <c r="C34" s="784" t="s">
        <v>975</v>
      </c>
      <c r="D34" s="1237"/>
      <c r="E34" s="1237"/>
      <c r="F34" s="1237"/>
      <c r="G34" s="1237"/>
      <c r="H34" s="1237"/>
      <c r="I34" s="1237"/>
      <c r="J34" s="1237"/>
      <c r="K34" s="1237"/>
      <c r="L34" s="1237"/>
      <c r="M34" s="1237"/>
      <c r="N34" s="1238"/>
      <c r="O34" s="581" t="str">
        <f>IF(Q34=0," ",SUM(P34/Q34))</f>
        <v xml:space="preserve"> </v>
      </c>
      <c r="P34" s="582" t="str">
        <f>IF(Q34=0," ",COUNTIFS('Patient Collection'!O32:AH32,"1",'Patient Collection'!O33:AH33,"2"))</f>
        <v xml:space="preserve"> </v>
      </c>
      <c r="Q34" s="583">
        <f>SUM('Patient Collection'!AL33)</f>
        <v>0</v>
      </c>
    </row>
    <row r="35" spans="1:17" s="10" customFormat="1" ht="25.5" customHeight="1" x14ac:dyDescent="0.25">
      <c r="A35" s="9"/>
      <c r="B35" s="1285"/>
      <c r="C35" s="784" t="s">
        <v>976</v>
      </c>
      <c r="D35" s="1237"/>
      <c r="E35" s="1237"/>
      <c r="F35" s="1237"/>
      <c r="G35" s="1237"/>
      <c r="H35" s="1237"/>
      <c r="I35" s="1237"/>
      <c r="J35" s="1237"/>
      <c r="K35" s="1237"/>
      <c r="L35" s="1237"/>
      <c r="M35" s="1237"/>
      <c r="N35" s="1238"/>
      <c r="O35" s="581" t="str">
        <f>IF(Q35=0," ",SUM(P35/Q35))</f>
        <v xml:space="preserve"> </v>
      </c>
      <c r="P35" s="582" t="str">
        <f>IF(Q35=0," ",COUNTIFS('Patient Collection'!O32:AH32,"1",'Patient Collection'!O33:AH33,"3"))</f>
        <v xml:space="preserve"> </v>
      </c>
      <c r="Q35" s="583">
        <f>SUM('Patient Collection'!AL33)</f>
        <v>0</v>
      </c>
    </row>
    <row r="36" spans="1:17" s="10" customFormat="1" ht="25.5" customHeight="1" x14ac:dyDescent="0.25">
      <c r="A36" s="9"/>
      <c r="B36" s="1285"/>
      <c r="C36" s="784" t="s">
        <v>977</v>
      </c>
      <c r="D36" s="1237"/>
      <c r="E36" s="1237"/>
      <c r="F36" s="1237"/>
      <c r="G36" s="1237"/>
      <c r="H36" s="1237"/>
      <c r="I36" s="1237"/>
      <c r="J36" s="1237"/>
      <c r="K36" s="1237"/>
      <c r="L36" s="1237"/>
      <c r="M36" s="1237"/>
      <c r="N36" s="1238"/>
      <c r="O36" s="581" t="str">
        <f>IF(Q36=0," ",SUM(P36/Q36))</f>
        <v xml:space="preserve"> </v>
      </c>
      <c r="P36" s="582" t="str">
        <f>IF(Q36=0," ",COUNTIFS('Patient Collection'!O32:AH32,"1",'Patient Collection'!O33:AH33,"4"))</f>
        <v xml:space="preserve"> </v>
      </c>
      <c r="Q36" s="583">
        <f>SUM('Patient Collection'!AL33)</f>
        <v>0</v>
      </c>
    </row>
    <row r="37" spans="1:17" s="10" customFormat="1" x14ac:dyDescent="0.25">
      <c r="A37" s="9"/>
      <c r="B37" s="1284">
        <v>1.2</v>
      </c>
      <c r="C37" s="784" t="s">
        <v>840</v>
      </c>
      <c r="D37" s="1237"/>
      <c r="E37" s="1237"/>
      <c r="F37" s="1237"/>
      <c r="G37" s="1237"/>
      <c r="H37" s="1237"/>
      <c r="I37" s="1237"/>
      <c r="J37" s="1237"/>
      <c r="K37" s="1237"/>
      <c r="L37" s="1237"/>
      <c r="M37" s="1237"/>
      <c r="N37" s="1238"/>
      <c r="O37" s="40" t="str">
        <f t="shared" ref="O37:O43" si="0">IF(Q37=0," ",SUM(P37/Q37))</f>
        <v xml:space="preserve"> </v>
      </c>
      <c r="P37" s="38" t="str">
        <f>IF(Q37=0," ",COUNTIFS('Patient Collection'!O32:AH32,"1",'Patient Collection'!O34:AH34,"1"))</f>
        <v xml:space="preserve"> </v>
      </c>
      <c r="Q37" s="39">
        <f>SUM('Patient Collection'!AL34)</f>
        <v>0</v>
      </c>
    </row>
    <row r="38" spans="1:17" s="10" customFormat="1" x14ac:dyDescent="0.25">
      <c r="A38" s="9"/>
      <c r="B38" s="1285"/>
      <c r="C38" s="784" t="s">
        <v>841</v>
      </c>
      <c r="D38" s="1237"/>
      <c r="E38" s="1237"/>
      <c r="F38" s="1237"/>
      <c r="G38" s="1237"/>
      <c r="H38" s="1237"/>
      <c r="I38" s="1237"/>
      <c r="J38" s="1237"/>
      <c r="K38" s="1237"/>
      <c r="L38" s="1237"/>
      <c r="M38" s="1237"/>
      <c r="N38" s="1238"/>
      <c r="O38" s="40" t="str">
        <f t="shared" si="0"/>
        <v xml:space="preserve"> </v>
      </c>
      <c r="P38" s="38" t="str">
        <f>IF(Q38=0," ",COUNTIFS('Patient Collection'!O32:AH32,"1",'Patient Collection'!O34:AH34,"2"))</f>
        <v xml:space="preserve"> </v>
      </c>
      <c r="Q38" s="39">
        <f>SUM('Patient Collection'!AL34)</f>
        <v>0</v>
      </c>
    </row>
    <row r="39" spans="1:17" s="10" customFormat="1" x14ac:dyDescent="0.25">
      <c r="A39" s="9"/>
      <c r="B39" s="1285"/>
      <c r="C39" s="784" t="s">
        <v>842</v>
      </c>
      <c r="D39" s="1237"/>
      <c r="E39" s="1237"/>
      <c r="F39" s="1237"/>
      <c r="G39" s="1237"/>
      <c r="H39" s="1237"/>
      <c r="I39" s="1237"/>
      <c r="J39" s="1237"/>
      <c r="K39" s="1237"/>
      <c r="L39" s="1237"/>
      <c r="M39" s="1237"/>
      <c r="N39" s="1238"/>
      <c r="O39" s="40" t="str">
        <f t="shared" si="0"/>
        <v xml:space="preserve"> </v>
      </c>
      <c r="P39" s="38" t="str">
        <f>IF(Q39=0," ",COUNTIFS('Patient Collection'!O32:AH32,"1",'Patient Collection'!O34:AH34,"3"))</f>
        <v xml:space="preserve"> </v>
      </c>
      <c r="Q39" s="39">
        <f>SUM('Patient Collection'!AL34)</f>
        <v>0</v>
      </c>
    </row>
    <row r="40" spans="1:17" s="10" customFormat="1" x14ac:dyDescent="0.25">
      <c r="A40" s="9"/>
      <c r="B40" s="1285"/>
      <c r="C40" s="784" t="s">
        <v>843</v>
      </c>
      <c r="D40" s="1237"/>
      <c r="E40" s="1237"/>
      <c r="F40" s="1237"/>
      <c r="G40" s="1237"/>
      <c r="H40" s="1237"/>
      <c r="I40" s="1237"/>
      <c r="J40" s="1237"/>
      <c r="K40" s="1237"/>
      <c r="L40" s="1237"/>
      <c r="M40" s="1237"/>
      <c r="N40" s="1238"/>
      <c r="O40" s="40" t="str">
        <f t="shared" si="0"/>
        <v xml:space="preserve"> </v>
      </c>
      <c r="P40" s="38" t="str">
        <f>IF(Q40=0," ",COUNTIFS('Patient Collection'!O32:AH32,"1",'Patient Collection'!O34:AH34,"4"))</f>
        <v xml:space="preserve"> </v>
      </c>
      <c r="Q40" s="39">
        <f>SUM('Patient Collection'!AL34)</f>
        <v>0</v>
      </c>
    </row>
    <row r="41" spans="1:17" s="10" customFormat="1" x14ac:dyDescent="0.25">
      <c r="A41" s="9"/>
      <c r="B41" s="1285"/>
      <c r="C41" s="784" t="s">
        <v>844</v>
      </c>
      <c r="D41" s="1237"/>
      <c r="E41" s="1237"/>
      <c r="F41" s="1237"/>
      <c r="G41" s="1237"/>
      <c r="H41" s="1237"/>
      <c r="I41" s="1237"/>
      <c r="J41" s="1237"/>
      <c r="K41" s="1237"/>
      <c r="L41" s="1237"/>
      <c r="M41" s="1237"/>
      <c r="N41" s="1238"/>
      <c r="O41" s="40" t="str">
        <f t="shared" si="0"/>
        <v xml:space="preserve"> </v>
      </c>
      <c r="P41" s="38" t="str">
        <f>IF(Q41=0," ",COUNTIFS('Patient Collection'!O32:AH32,"1",'Patient Collection'!O34:AH34,"5"))</f>
        <v xml:space="preserve"> </v>
      </c>
      <c r="Q41" s="39">
        <f>SUM('Patient Collection'!AL34)</f>
        <v>0</v>
      </c>
    </row>
    <row r="42" spans="1:17" s="10" customFormat="1" x14ac:dyDescent="0.25">
      <c r="A42" s="9"/>
      <c r="B42" s="1285"/>
      <c r="C42" s="784" t="s">
        <v>845</v>
      </c>
      <c r="D42" s="1237"/>
      <c r="E42" s="1237"/>
      <c r="F42" s="1237"/>
      <c r="G42" s="1237"/>
      <c r="H42" s="1237"/>
      <c r="I42" s="1237"/>
      <c r="J42" s="1237"/>
      <c r="K42" s="1237"/>
      <c r="L42" s="1237"/>
      <c r="M42" s="1237"/>
      <c r="N42" s="1238"/>
      <c r="O42" s="40" t="str">
        <f t="shared" si="0"/>
        <v xml:space="preserve"> </v>
      </c>
      <c r="P42" s="38" t="str">
        <f>IF(Q42=0," ",COUNTIFS('Patient Collection'!O32:AH32,"1",'Patient Collection'!O34:AH34,"6"))</f>
        <v xml:space="preserve"> </v>
      </c>
      <c r="Q42" s="39">
        <f>SUM('Patient Collection'!AL34)</f>
        <v>0</v>
      </c>
    </row>
    <row r="43" spans="1:17" s="10" customFormat="1" ht="13.5" thickBot="1" x14ac:dyDescent="0.3">
      <c r="A43" s="9"/>
      <c r="B43" s="1355"/>
      <c r="C43" s="1301" t="s">
        <v>1137</v>
      </c>
      <c r="D43" s="1302"/>
      <c r="E43" s="1302"/>
      <c r="F43" s="1302"/>
      <c r="G43" s="1302"/>
      <c r="H43" s="1302"/>
      <c r="I43" s="1302"/>
      <c r="J43" s="1302"/>
      <c r="K43" s="1302"/>
      <c r="L43" s="1302"/>
      <c r="M43" s="1302"/>
      <c r="N43" s="1303"/>
      <c r="O43" s="41" t="str">
        <f t="shared" si="0"/>
        <v xml:space="preserve"> </v>
      </c>
      <c r="P43" s="42" t="str">
        <f>IF(Q43=0," ",COUNTIFS('Patient Collection'!O32:AH32,"1",'Patient Collection'!O34:AH34,"7"))</f>
        <v xml:space="preserve"> </v>
      </c>
      <c r="Q43" s="43">
        <f>SUM('Patient Collection'!AL34)</f>
        <v>0</v>
      </c>
    </row>
    <row r="44" spans="1:17" s="10" customFormat="1" ht="25.5" customHeight="1" x14ac:dyDescent="0.25">
      <c r="A44" s="9"/>
      <c r="B44" s="459">
        <v>2</v>
      </c>
      <c r="C44" s="710" t="s">
        <v>816</v>
      </c>
      <c r="D44" s="1244"/>
      <c r="E44" s="1244"/>
      <c r="F44" s="1244"/>
      <c r="G44" s="1244"/>
      <c r="H44" s="1244"/>
      <c r="I44" s="1244"/>
      <c r="J44" s="1244"/>
      <c r="K44" s="1244"/>
      <c r="L44" s="1244"/>
      <c r="M44" s="1244"/>
      <c r="N44" s="1244"/>
      <c r="O44" s="460" t="str">
        <f>IF(Q44=0," ",SUM('Patient Collection'!AM36))</f>
        <v xml:space="preserve"> </v>
      </c>
      <c r="P44" s="461" t="str">
        <f>IF(Q44=0," ",SUM('Patient Collection'!AJ36))</f>
        <v xml:space="preserve"> </v>
      </c>
      <c r="Q44" s="462">
        <f>SUM('Patient Collection'!AL36)</f>
        <v>0</v>
      </c>
    </row>
    <row r="45" spans="1:17" s="10" customFormat="1" ht="25.5" customHeight="1" x14ac:dyDescent="0.25">
      <c r="A45" s="9"/>
      <c r="B45" s="1255">
        <v>2.1</v>
      </c>
      <c r="C45" s="806" t="s">
        <v>981</v>
      </c>
      <c r="D45" s="1259"/>
      <c r="E45" s="1259"/>
      <c r="F45" s="1259"/>
      <c r="G45" s="1259"/>
      <c r="H45" s="1259"/>
      <c r="I45" s="1259"/>
      <c r="J45" s="1259"/>
      <c r="K45" s="1259"/>
      <c r="L45" s="1259"/>
      <c r="M45" s="1259"/>
      <c r="N45" s="1259"/>
      <c r="O45" s="584" t="str">
        <f>IF(Q45=0," ",SUM(P45/Q45))</f>
        <v xml:space="preserve"> </v>
      </c>
      <c r="P45" s="585" t="str">
        <f>IF(Q45=0," ",COUNTIFS('Patient Collection'!O36:AH36,"1",'Patient Collection'!O38:AH38,"1"))</f>
        <v xml:space="preserve"> </v>
      </c>
      <c r="Q45" s="586">
        <f>SUM('Patient Collection'!AL38)</f>
        <v>0</v>
      </c>
    </row>
    <row r="46" spans="1:17" s="10" customFormat="1" ht="25.5" customHeight="1" x14ac:dyDescent="0.25">
      <c r="A46" s="9"/>
      <c r="B46" s="1256"/>
      <c r="C46" s="806" t="s">
        <v>982</v>
      </c>
      <c r="D46" s="1259"/>
      <c r="E46" s="1259"/>
      <c r="F46" s="1259"/>
      <c r="G46" s="1259"/>
      <c r="H46" s="1259"/>
      <c r="I46" s="1259"/>
      <c r="J46" s="1259"/>
      <c r="K46" s="1259"/>
      <c r="L46" s="1259"/>
      <c r="M46" s="1259"/>
      <c r="N46" s="1259"/>
      <c r="O46" s="584" t="str">
        <f>IF(Q46=0," ",SUM(P46/Q46))</f>
        <v xml:space="preserve"> </v>
      </c>
      <c r="P46" s="585" t="str">
        <f>IF(Q46=0," ",COUNTIFS('Patient Collection'!O36:AH36,"1",'Patient Collection'!O38:AH38,"2"))</f>
        <v xml:space="preserve"> </v>
      </c>
      <c r="Q46" s="586">
        <f>SUM('Patient Collection'!AL38)</f>
        <v>0</v>
      </c>
    </row>
    <row r="47" spans="1:17" s="10" customFormat="1" ht="25.5" customHeight="1" x14ac:dyDescent="0.25">
      <c r="A47" s="9"/>
      <c r="B47" s="1256"/>
      <c r="C47" s="806" t="s">
        <v>983</v>
      </c>
      <c r="D47" s="1259"/>
      <c r="E47" s="1259"/>
      <c r="F47" s="1259"/>
      <c r="G47" s="1259"/>
      <c r="H47" s="1259"/>
      <c r="I47" s="1259"/>
      <c r="J47" s="1259"/>
      <c r="K47" s="1259"/>
      <c r="L47" s="1259"/>
      <c r="M47" s="1259"/>
      <c r="N47" s="1259"/>
      <c r="O47" s="584" t="str">
        <f>IF(Q47=0," ",SUM(P47/Q47))</f>
        <v xml:space="preserve"> </v>
      </c>
      <c r="P47" s="585" t="str">
        <f>IF(Q47=0," ",COUNTIFS('Patient Collection'!O36:AH36,"1",'Patient Collection'!O38:AH38,"3"))</f>
        <v xml:space="preserve"> </v>
      </c>
      <c r="Q47" s="586">
        <f>SUM('Patient Collection'!AL38)</f>
        <v>0</v>
      </c>
    </row>
    <row r="48" spans="1:17" s="10" customFormat="1" ht="25.5" customHeight="1" x14ac:dyDescent="0.25">
      <c r="A48" s="9"/>
      <c r="B48" s="1256"/>
      <c r="C48" s="806" t="s">
        <v>984</v>
      </c>
      <c r="D48" s="1259"/>
      <c r="E48" s="1259"/>
      <c r="F48" s="1259"/>
      <c r="G48" s="1259"/>
      <c r="H48" s="1259"/>
      <c r="I48" s="1259"/>
      <c r="J48" s="1259"/>
      <c r="K48" s="1259"/>
      <c r="L48" s="1259"/>
      <c r="M48" s="1259"/>
      <c r="N48" s="1259"/>
      <c r="O48" s="584" t="str">
        <f>IF(Q48=0," ",SUM(P48/Q48))</f>
        <v xml:space="preserve"> </v>
      </c>
      <c r="P48" s="585" t="str">
        <f>IF(Q48=0," ",COUNTIFS('Patient Collection'!O36:AH36,"1",'Patient Collection'!O38:AH38,"4"))</f>
        <v xml:space="preserve"> </v>
      </c>
      <c r="Q48" s="586">
        <f>SUM('Patient Collection'!AL38)</f>
        <v>0</v>
      </c>
    </row>
    <row r="49" spans="1:17" s="10" customFormat="1" ht="13.5" thickBot="1" x14ac:dyDescent="0.3">
      <c r="A49" s="9"/>
      <c r="B49" s="30">
        <v>3</v>
      </c>
      <c r="C49" s="1153" t="s">
        <v>1138</v>
      </c>
      <c r="D49" s="1300"/>
      <c r="E49" s="1300"/>
      <c r="F49" s="1300"/>
      <c r="G49" s="1300"/>
      <c r="H49" s="1300"/>
      <c r="I49" s="1300"/>
      <c r="J49" s="1300"/>
      <c r="K49" s="1300"/>
      <c r="L49" s="1300"/>
      <c r="M49" s="1300"/>
      <c r="N49" s="1300"/>
      <c r="O49" s="46" t="str">
        <f>IF(Q49=0," ",SUM('Patient Collection'!AM39))</f>
        <v xml:space="preserve"> </v>
      </c>
      <c r="P49" s="47" t="str">
        <f>IF(Q49=0," ",SUM('Patient Collection'!AJ39))</f>
        <v xml:space="preserve"> </v>
      </c>
      <c r="Q49" s="48">
        <f>SUM('Patient Collection'!AL39)</f>
        <v>0</v>
      </c>
    </row>
    <row r="50" spans="1:17" s="10" customFormat="1" ht="25.5" customHeight="1" x14ac:dyDescent="0.25">
      <c r="A50" s="9"/>
      <c r="B50" s="459">
        <v>4</v>
      </c>
      <c r="C50" s="710" t="s">
        <v>817</v>
      </c>
      <c r="D50" s="1244"/>
      <c r="E50" s="1244"/>
      <c r="F50" s="1244"/>
      <c r="G50" s="1244"/>
      <c r="H50" s="1244"/>
      <c r="I50" s="1244"/>
      <c r="J50" s="1244"/>
      <c r="K50" s="1244"/>
      <c r="L50" s="1244"/>
      <c r="M50" s="1244"/>
      <c r="N50" s="1244"/>
      <c r="O50" s="460" t="str">
        <f>IF(Q50=0," ",SUM('Patient Collection'!AM41))</f>
        <v xml:space="preserve"> </v>
      </c>
      <c r="P50" s="461" t="str">
        <f>IF(Q50=0," ",SUM('Patient Collection'!AJ41))</f>
        <v xml:space="preserve"> </v>
      </c>
      <c r="Q50" s="462">
        <f>SUM('Patient Collection'!AL41)</f>
        <v>0</v>
      </c>
    </row>
    <row r="51" spans="1:17" s="10" customFormat="1" ht="12.75" customHeight="1" x14ac:dyDescent="0.25">
      <c r="A51" s="9"/>
      <c r="B51" s="1255">
        <v>4.0999999999999996</v>
      </c>
      <c r="C51" s="1260" t="s">
        <v>482</v>
      </c>
      <c r="D51" s="1305"/>
      <c r="E51" s="1305"/>
      <c r="F51" s="1305"/>
      <c r="G51" s="1305"/>
      <c r="H51" s="1305"/>
      <c r="I51" s="1305"/>
      <c r="J51" s="1305"/>
      <c r="K51" s="1305"/>
      <c r="L51" s="1305"/>
      <c r="M51" s="1305"/>
      <c r="N51" s="1306"/>
      <c r="O51" s="469" t="str">
        <f t="shared" ref="O51:O57" si="1">IF(Q51=0," ",SUM(P51/Q51))</f>
        <v xml:space="preserve"> </v>
      </c>
      <c r="P51" s="463" t="str">
        <f>IF(Q51=0," ",COUNTIFS('Patient Collection'!O41:AH41,"1",'Patient Collection'!O42:AH42,"1"))</f>
        <v xml:space="preserve"> </v>
      </c>
      <c r="Q51" s="464">
        <f>SUM('Patient Collection'!AL42)</f>
        <v>0</v>
      </c>
    </row>
    <row r="52" spans="1:17" s="10" customFormat="1" ht="12.75" customHeight="1" x14ac:dyDescent="0.25">
      <c r="A52" s="9"/>
      <c r="B52" s="1256"/>
      <c r="C52" s="1260" t="s">
        <v>483</v>
      </c>
      <c r="D52" s="1305"/>
      <c r="E52" s="1305"/>
      <c r="F52" s="1305"/>
      <c r="G52" s="1305"/>
      <c r="H52" s="1305"/>
      <c r="I52" s="1305"/>
      <c r="J52" s="1305"/>
      <c r="K52" s="1305"/>
      <c r="L52" s="1305"/>
      <c r="M52" s="1305"/>
      <c r="N52" s="1306"/>
      <c r="O52" s="469" t="str">
        <f t="shared" si="1"/>
        <v xml:space="preserve"> </v>
      </c>
      <c r="P52" s="463" t="str">
        <f>IF(Q52=0," ",COUNTIFS('Patient Collection'!O41:AH41,"1",'Patient Collection'!O42:AH42,"2"))</f>
        <v xml:space="preserve"> </v>
      </c>
      <c r="Q52" s="464">
        <f>SUM('Patient Collection'!AL42)</f>
        <v>0</v>
      </c>
    </row>
    <row r="53" spans="1:17" s="10" customFormat="1" ht="12.75" customHeight="1" x14ac:dyDescent="0.25">
      <c r="A53" s="9"/>
      <c r="B53" s="1256"/>
      <c r="C53" s="1260" t="s">
        <v>484</v>
      </c>
      <c r="D53" s="1305"/>
      <c r="E53" s="1305"/>
      <c r="F53" s="1305"/>
      <c r="G53" s="1305"/>
      <c r="H53" s="1305"/>
      <c r="I53" s="1305"/>
      <c r="J53" s="1305"/>
      <c r="K53" s="1305"/>
      <c r="L53" s="1305"/>
      <c r="M53" s="1305"/>
      <c r="N53" s="1306"/>
      <c r="O53" s="469" t="str">
        <f t="shared" si="1"/>
        <v xml:space="preserve"> </v>
      </c>
      <c r="P53" s="463" t="str">
        <f>IF(Q53=0," ",COUNTIFS('Patient Collection'!O41:AH41,"1",'Patient Collection'!O42:AH42,"3"))</f>
        <v xml:space="preserve"> </v>
      </c>
      <c r="Q53" s="464">
        <f>SUM('Patient Collection'!AL42)</f>
        <v>0</v>
      </c>
    </row>
    <row r="54" spans="1:17" s="10" customFormat="1" ht="12.75" customHeight="1" x14ac:dyDescent="0.25">
      <c r="A54" s="9"/>
      <c r="B54" s="1256"/>
      <c r="C54" s="1260" t="s">
        <v>485</v>
      </c>
      <c r="D54" s="1305"/>
      <c r="E54" s="1305"/>
      <c r="F54" s="1305"/>
      <c r="G54" s="1305"/>
      <c r="H54" s="1305"/>
      <c r="I54" s="1305"/>
      <c r="J54" s="1305"/>
      <c r="K54" s="1305"/>
      <c r="L54" s="1305"/>
      <c r="M54" s="1305"/>
      <c r="N54" s="1306"/>
      <c r="O54" s="469" t="str">
        <f t="shared" si="1"/>
        <v xml:space="preserve"> </v>
      </c>
      <c r="P54" s="463" t="str">
        <f>IF(Q54=0," ",COUNTIFS('Patient Collection'!O41:AH41,"1",'Patient Collection'!O42:AH42,"4"))</f>
        <v xml:space="preserve"> </v>
      </c>
      <c r="Q54" s="464">
        <f>SUM('Patient Collection'!AL42)</f>
        <v>0</v>
      </c>
    </row>
    <row r="55" spans="1:17" s="10" customFormat="1" ht="12.75" customHeight="1" x14ac:dyDescent="0.25">
      <c r="A55" s="9"/>
      <c r="B55" s="1256"/>
      <c r="C55" s="1260" t="s">
        <v>486</v>
      </c>
      <c r="D55" s="1305"/>
      <c r="E55" s="1305"/>
      <c r="F55" s="1305"/>
      <c r="G55" s="1305"/>
      <c r="H55" s="1305"/>
      <c r="I55" s="1305"/>
      <c r="J55" s="1305"/>
      <c r="K55" s="1305"/>
      <c r="L55" s="1305"/>
      <c r="M55" s="1305"/>
      <c r="N55" s="1306"/>
      <c r="O55" s="469" t="str">
        <f t="shared" si="1"/>
        <v xml:space="preserve"> </v>
      </c>
      <c r="P55" s="463" t="str">
        <f>IF(Q55=0," ",COUNTIFS('Patient Collection'!O41:AH41,"1",'Patient Collection'!O42:AH42,"5"))</f>
        <v xml:space="preserve"> </v>
      </c>
      <c r="Q55" s="464">
        <f>SUM('Patient Collection'!AL42)</f>
        <v>0</v>
      </c>
    </row>
    <row r="56" spans="1:17" s="10" customFormat="1" ht="12.75" customHeight="1" x14ac:dyDescent="0.25">
      <c r="A56" s="9"/>
      <c r="B56" s="1256"/>
      <c r="C56" s="1260" t="s">
        <v>487</v>
      </c>
      <c r="D56" s="1305"/>
      <c r="E56" s="1305"/>
      <c r="F56" s="1305"/>
      <c r="G56" s="1305"/>
      <c r="H56" s="1305"/>
      <c r="I56" s="1305"/>
      <c r="J56" s="1305"/>
      <c r="K56" s="1305"/>
      <c r="L56" s="1305"/>
      <c r="M56" s="1305"/>
      <c r="N56" s="1306"/>
      <c r="O56" s="469" t="str">
        <f t="shared" si="1"/>
        <v xml:space="preserve"> </v>
      </c>
      <c r="P56" s="463" t="str">
        <f>IF(Q56=0," ",COUNTIFS('Patient Collection'!O41:AH41,"1",'Patient Collection'!O42:AH42,"6"))</f>
        <v xml:space="preserve"> </v>
      </c>
      <c r="Q56" s="464">
        <f>SUM('Patient Collection'!AL42)</f>
        <v>0</v>
      </c>
    </row>
    <row r="57" spans="1:17" s="10" customFormat="1" ht="13.5" customHeight="1" thickBot="1" x14ac:dyDescent="0.3">
      <c r="A57" s="9"/>
      <c r="B57" s="1360"/>
      <c r="C57" s="1344" t="s">
        <v>1139</v>
      </c>
      <c r="D57" s="1345"/>
      <c r="E57" s="1345"/>
      <c r="F57" s="1345"/>
      <c r="G57" s="1345"/>
      <c r="H57" s="1345"/>
      <c r="I57" s="1345"/>
      <c r="J57" s="1345"/>
      <c r="K57" s="1345"/>
      <c r="L57" s="1345"/>
      <c r="M57" s="1345"/>
      <c r="N57" s="1346"/>
      <c r="O57" s="469" t="str">
        <f t="shared" si="1"/>
        <v xml:space="preserve"> </v>
      </c>
      <c r="P57" s="466" t="str">
        <f>IF(Q57=0," ",COUNTIFS('Patient Collection'!O41:AH41,"1",'Patient Collection'!O42:AH42,"7"))</f>
        <v xml:space="preserve"> </v>
      </c>
      <c r="Q57" s="464">
        <f>SUM('Patient Collection'!AL42)</f>
        <v>0</v>
      </c>
    </row>
    <row r="58" spans="1:17" s="10" customFormat="1" ht="13.5" thickBot="1" x14ac:dyDescent="0.3">
      <c r="A58" s="9"/>
      <c r="B58" s="21">
        <v>5</v>
      </c>
      <c r="C58" s="1155" t="s">
        <v>818</v>
      </c>
      <c r="D58" s="1247"/>
      <c r="E58" s="1247"/>
      <c r="F58" s="1247"/>
      <c r="G58" s="1247"/>
      <c r="H58" s="1247"/>
      <c r="I58" s="1247"/>
      <c r="J58" s="1247"/>
      <c r="K58" s="1247"/>
      <c r="L58" s="1247"/>
      <c r="M58" s="1247"/>
      <c r="N58" s="1297"/>
      <c r="O58" s="22" t="str">
        <f>IF(Q58=0," ",SUM('Patient Collection'!AM44))</f>
        <v xml:space="preserve"> </v>
      </c>
      <c r="P58" s="23" t="str">
        <f>IF(Q58=0," ",SUM('Patient Collection'!AJ44))</f>
        <v xml:space="preserve"> </v>
      </c>
      <c r="Q58" s="24">
        <f>SUM('Patient Collection'!AL44)</f>
        <v>0</v>
      </c>
    </row>
    <row r="59" spans="1:17" s="10" customFormat="1" ht="25.5" customHeight="1" thickBot="1" x14ac:dyDescent="0.3">
      <c r="A59" s="9"/>
      <c r="B59" s="470">
        <v>6</v>
      </c>
      <c r="C59" s="1248" t="s">
        <v>269</v>
      </c>
      <c r="D59" s="1248"/>
      <c r="E59" s="1248"/>
      <c r="F59" s="1248"/>
      <c r="G59" s="1248"/>
      <c r="H59" s="1248"/>
      <c r="I59" s="1248"/>
      <c r="J59" s="1248"/>
      <c r="K59" s="1248"/>
      <c r="L59" s="1248"/>
      <c r="M59" s="1248"/>
      <c r="N59" s="1298"/>
      <c r="O59" s="471" t="str">
        <f>IF(Q59=0," ",SUM('Patient Collection'!AM46))</f>
        <v xml:space="preserve"> </v>
      </c>
      <c r="P59" s="472" t="str">
        <f>IF(Q59=0," ",SUM('Patient Collection'!AJ46))</f>
        <v xml:space="preserve"> </v>
      </c>
      <c r="Q59" s="473">
        <f>SUM('Patient Collection'!AL46)</f>
        <v>0</v>
      </c>
    </row>
    <row r="60" spans="1:17" s="10" customFormat="1" ht="25.5" customHeight="1" thickBot="1" x14ac:dyDescent="0.3">
      <c r="A60" s="9"/>
      <c r="B60" s="21">
        <v>7</v>
      </c>
      <c r="C60" s="1247" t="s">
        <v>270</v>
      </c>
      <c r="D60" s="1247"/>
      <c r="E60" s="1247"/>
      <c r="F60" s="1247"/>
      <c r="G60" s="1247"/>
      <c r="H60" s="1247"/>
      <c r="I60" s="1247"/>
      <c r="J60" s="1247"/>
      <c r="K60" s="1247"/>
      <c r="L60" s="1247"/>
      <c r="M60" s="1247"/>
      <c r="N60" s="1297"/>
      <c r="O60" s="22" t="str">
        <f>IF(Q60=0," ",SUM('Patient Collection'!AM48))</f>
        <v xml:space="preserve"> </v>
      </c>
      <c r="P60" s="23" t="str">
        <f>IF(Q60=0," ",SUM('Patient Collection'!AJ48))</f>
        <v xml:space="preserve"> </v>
      </c>
      <c r="Q60" s="24">
        <f>SUM('Patient Collection'!AL48)</f>
        <v>0</v>
      </c>
    </row>
    <row r="61" spans="1:17" s="10" customFormat="1" ht="13.5" thickBot="1" x14ac:dyDescent="0.3">
      <c r="A61" s="9"/>
      <c r="B61" s="1249" t="s">
        <v>259</v>
      </c>
      <c r="C61" s="1250"/>
      <c r="D61" s="1250"/>
      <c r="E61" s="1250"/>
      <c r="F61" s="1250"/>
      <c r="G61" s="1250"/>
      <c r="H61" s="1250"/>
      <c r="I61" s="1250"/>
      <c r="J61" s="1250"/>
      <c r="K61" s="1250"/>
      <c r="L61" s="1250"/>
      <c r="M61" s="1250"/>
      <c r="N61" s="1250"/>
      <c r="O61" s="1250"/>
      <c r="P61" s="1250"/>
      <c r="Q61" s="1251"/>
    </row>
    <row r="62" spans="1:17" s="10" customFormat="1" ht="26.25" customHeight="1" thickBot="1" x14ac:dyDescent="0.3">
      <c r="A62" s="9"/>
      <c r="B62" s="470">
        <v>8</v>
      </c>
      <c r="C62" s="1152" t="s">
        <v>967</v>
      </c>
      <c r="D62" s="1248"/>
      <c r="E62" s="1248"/>
      <c r="F62" s="1248"/>
      <c r="G62" s="1248"/>
      <c r="H62" s="1248"/>
      <c r="I62" s="1248"/>
      <c r="J62" s="1248"/>
      <c r="K62" s="1248"/>
      <c r="L62" s="1248"/>
      <c r="M62" s="1248"/>
      <c r="N62" s="1298"/>
      <c r="O62" s="471" t="str">
        <f>IF(Q62=0," ",SUM('Patient Collection'!AM51))</f>
        <v xml:space="preserve"> </v>
      </c>
      <c r="P62" s="472" t="str">
        <f>IF(Q62=0," ",SUM('Patient Collection'!AJ51))</f>
        <v xml:space="preserve"> </v>
      </c>
      <c r="Q62" s="473">
        <f>SUM('Patient Collection'!AL51)</f>
        <v>0</v>
      </c>
    </row>
    <row r="63" spans="1:17" s="10" customFormat="1" ht="26.25" customHeight="1" thickBot="1" x14ac:dyDescent="0.3">
      <c r="A63" s="9"/>
      <c r="B63" s="21">
        <v>9</v>
      </c>
      <c r="C63" s="1240" t="s">
        <v>280</v>
      </c>
      <c r="D63" s="1240"/>
      <c r="E63" s="1240"/>
      <c r="F63" s="1240"/>
      <c r="G63" s="1240"/>
      <c r="H63" s="1240"/>
      <c r="I63" s="1240"/>
      <c r="J63" s="1240"/>
      <c r="K63" s="1240"/>
      <c r="L63" s="1240"/>
      <c r="M63" s="1240"/>
      <c r="N63" s="1299"/>
      <c r="O63" s="22" t="str">
        <f>IF(Q63=0," ",SUM('Patient Collection'!AM52))</f>
        <v xml:space="preserve"> </v>
      </c>
      <c r="P63" s="23" t="str">
        <f>IF(Q63=0," ",SUM('Patient Collection'!AJ52))</f>
        <v xml:space="preserve"> </v>
      </c>
      <c r="Q63" s="24">
        <f>SUM('Patient Collection'!AL52)</f>
        <v>0</v>
      </c>
    </row>
    <row r="64" spans="1:17" s="10" customFormat="1" ht="13.5" thickBot="1" x14ac:dyDescent="0.3">
      <c r="A64" s="9"/>
      <c r="B64" s="1249" t="s">
        <v>260</v>
      </c>
      <c r="C64" s="1250"/>
      <c r="D64" s="1250"/>
      <c r="E64" s="1250"/>
      <c r="F64" s="1250"/>
      <c r="G64" s="1250"/>
      <c r="H64" s="1250"/>
      <c r="I64" s="1250"/>
      <c r="J64" s="1250"/>
      <c r="K64" s="1250"/>
      <c r="L64" s="1250"/>
      <c r="M64" s="1250"/>
      <c r="N64" s="1250"/>
      <c r="O64" s="1250"/>
      <c r="P64" s="1250"/>
      <c r="Q64" s="1251"/>
    </row>
    <row r="65" spans="1:17" s="10" customFormat="1" x14ac:dyDescent="0.25">
      <c r="A65" s="9"/>
      <c r="B65" s="459">
        <v>10</v>
      </c>
      <c r="C65" s="710" t="s">
        <v>931</v>
      </c>
      <c r="D65" s="1244"/>
      <c r="E65" s="1244"/>
      <c r="F65" s="1244"/>
      <c r="G65" s="1244"/>
      <c r="H65" s="1244"/>
      <c r="I65" s="1244"/>
      <c r="J65" s="1244"/>
      <c r="K65" s="1244"/>
      <c r="L65" s="1244"/>
      <c r="M65" s="1244"/>
      <c r="N65" s="1347"/>
      <c r="O65" s="460" t="str">
        <f>IF(Q65=0," ",SUM('Patient Collection'!AM54))</f>
        <v xml:space="preserve"> </v>
      </c>
      <c r="P65" s="461" t="str">
        <f>IF(Q65=0," ",SUM('Patient Collection'!AJ54))</f>
        <v xml:space="preserve"> </v>
      </c>
      <c r="Q65" s="462">
        <f>SUM('Patient Collection'!AL54)</f>
        <v>0</v>
      </c>
    </row>
    <row r="66" spans="1:17" s="10" customFormat="1" x14ac:dyDescent="0.25">
      <c r="A66" s="9"/>
      <c r="B66" s="1255">
        <v>10.1</v>
      </c>
      <c r="C66" s="1257" t="s">
        <v>476</v>
      </c>
      <c r="D66" s="1257"/>
      <c r="E66" s="1257"/>
      <c r="F66" s="1257"/>
      <c r="G66" s="1257"/>
      <c r="H66" s="1257"/>
      <c r="I66" s="1257"/>
      <c r="J66" s="1257"/>
      <c r="K66" s="1257"/>
      <c r="L66" s="1257"/>
      <c r="M66" s="1257"/>
      <c r="N66" s="1258"/>
      <c r="O66" s="1252"/>
      <c r="P66" s="1253"/>
      <c r="Q66" s="1254"/>
    </row>
    <row r="67" spans="1:17" s="10" customFormat="1" x14ac:dyDescent="0.25">
      <c r="A67" s="9"/>
      <c r="B67" s="1256"/>
      <c r="C67" s="1259" t="s">
        <v>497</v>
      </c>
      <c r="D67" s="1259"/>
      <c r="E67" s="1259"/>
      <c r="F67" s="1259"/>
      <c r="G67" s="1259"/>
      <c r="H67" s="1259"/>
      <c r="I67" s="1259"/>
      <c r="J67" s="1259"/>
      <c r="K67" s="1259"/>
      <c r="L67" s="1259"/>
      <c r="M67" s="1259"/>
      <c r="N67" s="1260"/>
      <c r="O67" s="584" t="str">
        <f>IF(Q67=0," ",SUM('Patient Collection'!AM56))</f>
        <v xml:space="preserve"> </v>
      </c>
      <c r="P67" s="585" t="str">
        <f>IF(Q67=0," ",SUM('Patient Collection'!AJ56))</f>
        <v xml:space="preserve"> </v>
      </c>
      <c r="Q67" s="586">
        <f>SUM('Patient Collection'!AL56)</f>
        <v>0</v>
      </c>
    </row>
    <row r="68" spans="1:17" s="10" customFormat="1" x14ac:dyDescent="0.25">
      <c r="A68" s="9"/>
      <c r="B68" s="1256"/>
      <c r="C68" s="1259" t="s">
        <v>498</v>
      </c>
      <c r="D68" s="1259"/>
      <c r="E68" s="1259"/>
      <c r="F68" s="1259"/>
      <c r="G68" s="1259"/>
      <c r="H68" s="1259"/>
      <c r="I68" s="1259"/>
      <c r="J68" s="1259"/>
      <c r="K68" s="1259"/>
      <c r="L68" s="1259"/>
      <c r="M68" s="1259"/>
      <c r="N68" s="1260"/>
      <c r="O68" s="584" t="str">
        <f>IF(Q68=0," ",SUM('Patient Collection'!AM57))</f>
        <v xml:space="preserve"> </v>
      </c>
      <c r="P68" s="585" t="str">
        <f>IF(Q68=0," ",SUM('Patient Collection'!AJ57))</f>
        <v xml:space="preserve"> </v>
      </c>
      <c r="Q68" s="586">
        <f>SUM('Patient Collection'!AL57)</f>
        <v>0</v>
      </c>
    </row>
    <row r="69" spans="1:17" s="10" customFormat="1" x14ac:dyDescent="0.25">
      <c r="A69" s="9"/>
      <c r="B69" s="1256"/>
      <c r="C69" s="1259" t="s">
        <v>499</v>
      </c>
      <c r="D69" s="1259"/>
      <c r="E69" s="1259"/>
      <c r="F69" s="1259"/>
      <c r="G69" s="1259"/>
      <c r="H69" s="1259"/>
      <c r="I69" s="1259"/>
      <c r="J69" s="1259"/>
      <c r="K69" s="1259"/>
      <c r="L69" s="1259"/>
      <c r="M69" s="1259"/>
      <c r="N69" s="1260"/>
      <c r="O69" s="584" t="str">
        <f>IF(Q69=0," ",SUM('Patient Collection'!AM58))</f>
        <v xml:space="preserve"> </v>
      </c>
      <c r="P69" s="585" t="str">
        <f>IF(Q69=0," ",SUM('Patient Collection'!AJ58))</f>
        <v xml:space="preserve"> </v>
      </c>
      <c r="Q69" s="586">
        <f>SUM('Patient Collection'!AL58)</f>
        <v>0</v>
      </c>
    </row>
    <row r="70" spans="1:17" s="10" customFormat="1" x14ac:dyDescent="0.25">
      <c r="A70" s="9"/>
      <c r="B70" s="1256"/>
      <c r="C70" s="1259" t="s">
        <v>500</v>
      </c>
      <c r="D70" s="1259"/>
      <c r="E70" s="1259"/>
      <c r="F70" s="1259"/>
      <c r="G70" s="1259"/>
      <c r="H70" s="1259"/>
      <c r="I70" s="1259"/>
      <c r="J70" s="1259"/>
      <c r="K70" s="1259"/>
      <c r="L70" s="1259"/>
      <c r="M70" s="1259"/>
      <c r="N70" s="1260"/>
      <c r="O70" s="584" t="str">
        <f>IF(Q70=0," ",SUM('Patient Collection'!AM59))</f>
        <v xml:space="preserve"> </v>
      </c>
      <c r="P70" s="585" t="str">
        <f>IF(Q70=0," ",SUM('Patient Collection'!AJ59))</f>
        <v xml:space="preserve"> </v>
      </c>
      <c r="Q70" s="586">
        <f>SUM('Patient Collection'!AL59)</f>
        <v>0</v>
      </c>
    </row>
    <row r="71" spans="1:17" s="10" customFormat="1" x14ac:dyDescent="0.25">
      <c r="A71" s="9"/>
      <c r="B71" s="1256"/>
      <c r="C71" s="1259" t="s">
        <v>501</v>
      </c>
      <c r="D71" s="1259"/>
      <c r="E71" s="1259"/>
      <c r="F71" s="1259"/>
      <c r="G71" s="1259"/>
      <c r="H71" s="1259"/>
      <c r="I71" s="1259"/>
      <c r="J71" s="1259"/>
      <c r="K71" s="1259"/>
      <c r="L71" s="1259"/>
      <c r="M71" s="1259"/>
      <c r="N71" s="1260"/>
      <c r="O71" s="584" t="str">
        <f>IF(Q71=0," ",SUM('Patient Collection'!AM60))</f>
        <v xml:space="preserve"> </v>
      </c>
      <c r="P71" s="585" t="str">
        <f>IF(Q71=0," ",SUM('Patient Collection'!AJ60))</f>
        <v xml:space="preserve"> </v>
      </c>
      <c r="Q71" s="586">
        <f>SUM('Patient Collection'!AL60)</f>
        <v>0</v>
      </c>
    </row>
    <row r="72" spans="1:17" s="10" customFormat="1" x14ac:dyDescent="0.25">
      <c r="A72" s="9"/>
      <c r="B72" s="1256"/>
      <c r="C72" s="1259" t="s">
        <v>502</v>
      </c>
      <c r="D72" s="1259"/>
      <c r="E72" s="1259"/>
      <c r="F72" s="1259"/>
      <c r="G72" s="1259"/>
      <c r="H72" s="1259"/>
      <c r="I72" s="1259"/>
      <c r="J72" s="1259"/>
      <c r="K72" s="1259"/>
      <c r="L72" s="1259"/>
      <c r="M72" s="1259"/>
      <c r="N72" s="1260"/>
      <c r="O72" s="584" t="str">
        <f>IF(Q72=0," ",SUM('Patient Collection'!AM61))</f>
        <v xml:space="preserve"> </v>
      </c>
      <c r="P72" s="585" t="str">
        <f>IF(Q72=0," ",SUM('Patient Collection'!AJ61))</f>
        <v xml:space="preserve"> </v>
      </c>
      <c r="Q72" s="586">
        <f>SUM('Patient Collection'!AL61)</f>
        <v>0</v>
      </c>
    </row>
    <row r="73" spans="1:17" s="10" customFormat="1" x14ac:dyDescent="0.25">
      <c r="A73" s="9"/>
      <c r="B73" s="1283"/>
      <c r="C73" s="1259" t="s">
        <v>503</v>
      </c>
      <c r="D73" s="1259"/>
      <c r="E73" s="1259"/>
      <c r="F73" s="1259"/>
      <c r="G73" s="1259"/>
      <c r="H73" s="1259"/>
      <c r="I73" s="1259"/>
      <c r="J73" s="1259"/>
      <c r="K73" s="1259"/>
      <c r="L73" s="1259"/>
      <c r="M73" s="1259"/>
      <c r="N73" s="1260"/>
      <c r="O73" s="584" t="str">
        <f>IF(Q73=0," ",SUM('Patient Collection'!AM62))</f>
        <v xml:space="preserve"> </v>
      </c>
      <c r="P73" s="585" t="str">
        <f>IF(Q73=0," ",SUM('Patient Collection'!AJ62))</f>
        <v xml:space="preserve"> </v>
      </c>
      <c r="Q73" s="586">
        <f>SUM('Patient Collection'!AL62)</f>
        <v>0</v>
      </c>
    </row>
    <row r="74" spans="1:17" s="10" customFormat="1" x14ac:dyDescent="0.25">
      <c r="A74" s="9"/>
      <c r="B74" s="1255">
        <v>10.199999999999999</v>
      </c>
      <c r="C74" s="1257" t="s">
        <v>477</v>
      </c>
      <c r="D74" s="1257"/>
      <c r="E74" s="1257"/>
      <c r="F74" s="1257"/>
      <c r="G74" s="1257"/>
      <c r="H74" s="1257"/>
      <c r="I74" s="1257"/>
      <c r="J74" s="1257"/>
      <c r="K74" s="1257"/>
      <c r="L74" s="1257"/>
      <c r="M74" s="1257"/>
      <c r="N74" s="1258"/>
      <c r="O74" s="1252"/>
      <c r="P74" s="1253"/>
      <c r="Q74" s="1254"/>
    </row>
    <row r="75" spans="1:17" s="10" customFormat="1" x14ac:dyDescent="0.25">
      <c r="A75" s="9"/>
      <c r="B75" s="1256"/>
      <c r="C75" s="1259" t="s">
        <v>504</v>
      </c>
      <c r="D75" s="1259"/>
      <c r="E75" s="1259"/>
      <c r="F75" s="1259"/>
      <c r="G75" s="1259"/>
      <c r="H75" s="1259"/>
      <c r="I75" s="1259"/>
      <c r="J75" s="1259"/>
      <c r="K75" s="1259"/>
      <c r="L75" s="1259"/>
      <c r="M75" s="1259"/>
      <c r="N75" s="1260"/>
      <c r="O75" s="584" t="str">
        <f>IF(Q75=0," ",SUM('Patient Collection'!AM64))</f>
        <v xml:space="preserve"> </v>
      </c>
      <c r="P75" s="585" t="str">
        <f>IF(Q75=0," ",SUM('Patient Collection'!AJ64))</f>
        <v xml:space="preserve"> </v>
      </c>
      <c r="Q75" s="586">
        <f>SUM('Patient Collection'!AL64)</f>
        <v>0</v>
      </c>
    </row>
    <row r="76" spans="1:17" s="10" customFormat="1" ht="13.9" customHeight="1" x14ac:dyDescent="0.25">
      <c r="A76" s="9"/>
      <c r="B76" s="1256"/>
      <c r="C76" s="806" t="s">
        <v>1142</v>
      </c>
      <c r="D76" s="1259"/>
      <c r="E76" s="1259"/>
      <c r="F76" s="1259"/>
      <c r="G76" s="1259"/>
      <c r="H76" s="1259"/>
      <c r="I76" s="1259"/>
      <c r="J76" s="1259"/>
      <c r="K76" s="1259"/>
      <c r="L76" s="1259"/>
      <c r="M76" s="1259"/>
      <c r="N76" s="1260"/>
      <c r="O76" s="584" t="str">
        <f>IF(Q76=0," ",SUM('Patient Collection'!AM65))</f>
        <v xml:space="preserve"> </v>
      </c>
      <c r="P76" s="585" t="str">
        <f>IF(Q76=0," ",SUM('Patient Collection'!AJ65))</f>
        <v xml:space="preserve"> </v>
      </c>
      <c r="Q76" s="586">
        <f>SUM('Patient Collection'!AL65)</f>
        <v>0</v>
      </c>
    </row>
    <row r="77" spans="1:17" s="10" customFormat="1" ht="13.9" customHeight="1" x14ac:dyDescent="0.25">
      <c r="A77" s="9"/>
      <c r="B77" s="1256"/>
      <c r="C77" s="806" t="s">
        <v>1143</v>
      </c>
      <c r="D77" s="1259"/>
      <c r="E77" s="1259"/>
      <c r="F77" s="1259"/>
      <c r="G77" s="1259"/>
      <c r="H77" s="1259"/>
      <c r="I77" s="1259"/>
      <c r="J77" s="1259"/>
      <c r="K77" s="1259"/>
      <c r="L77" s="1259"/>
      <c r="M77" s="1259"/>
      <c r="N77" s="1260"/>
      <c r="O77" s="584" t="str">
        <f>IF(Q77=0," ",SUM('Patient Collection'!AM66))</f>
        <v xml:space="preserve"> </v>
      </c>
      <c r="P77" s="585" t="str">
        <f>IF(Q77=0," ",SUM('Patient Collection'!AJ66))</f>
        <v xml:space="preserve"> </v>
      </c>
      <c r="Q77" s="586">
        <f>SUM('Patient Collection'!AL66)</f>
        <v>0</v>
      </c>
    </row>
    <row r="78" spans="1:17" s="10" customFormat="1" x14ac:dyDescent="0.25">
      <c r="A78" s="9"/>
      <c r="B78" s="1256"/>
      <c r="C78" s="806" t="s">
        <v>1144</v>
      </c>
      <c r="D78" s="1259"/>
      <c r="E78" s="1259"/>
      <c r="F78" s="1259"/>
      <c r="G78" s="1259"/>
      <c r="H78" s="1259"/>
      <c r="I78" s="1259"/>
      <c r="J78" s="1259"/>
      <c r="K78" s="1259"/>
      <c r="L78" s="1259"/>
      <c r="M78" s="1259"/>
      <c r="N78" s="1260"/>
      <c r="O78" s="584" t="str">
        <f>IF(Q78=0," ",SUM('Patient Collection'!AM67))</f>
        <v xml:space="preserve"> </v>
      </c>
      <c r="P78" s="585" t="str">
        <f>IF(Q78=0," ",SUM('Patient Collection'!AJ67))</f>
        <v xml:space="preserve"> </v>
      </c>
      <c r="Q78" s="586">
        <f>SUM('Patient Collection'!AL67)</f>
        <v>0</v>
      </c>
    </row>
    <row r="79" spans="1:17" s="10" customFormat="1" x14ac:dyDescent="0.25">
      <c r="A79" s="9"/>
      <c r="B79" s="1283"/>
      <c r="C79" s="1259" t="s">
        <v>503</v>
      </c>
      <c r="D79" s="1259"/>
      <c r="E79" s="1259"/>
      <c r="F79" s="1259"/>
      <c r="G79" s="1259"/>
      <c r="H79" s="1259"/>
      <c r="I79" s="1259"/>
      <c r="J79" s="1259"/>
      <c r="K79" s="1259"/>
      <c r="L79" s="1259"/>
      <c r="M79" s="1259"/>
      <c r="N79" s="1260"/>
      <c r="O79" s="584" t="str">
        <f>IF(Q79=0," ",SUM('Patient Collection'!AM68))</f>
        <v xml:space="preserve"> </v>
      </c>
      <c r="P79" s="585" t="str">
        <f>IF(Q79=0," ",SUM('Patient Collection'!AJ68))</f>
        <v xml:space="preserve"> </v>
      </c>
      <c r="Q79" s="586">
        <f>SUM('Patient Collection'!AL68)</f>
        <v>0</v>
      </c>
    </row>
    <row r="80" spans="1:17" s="10" customFormat="1" x14ac:dyDescent="0.25">
      <c r="A80" s="9"/>
      <c r="B80" s="1255">
        <v>10.3</v>
      </c>
      <c r="C80" s="1257" t="s">
        <v>478</v>
      </c>
      <c r="D80" s="1257"/>
      <c r="E80" s="1257"/>
      <c r="F80" s="1257"/>
      <c r="G80" s="1257"/>
      <c r="H80" s="1257"/>
      <c r="I80" s="1257"/>
      <c r="J80" s="1257"/>
      <c r="K80" s="1257"/>
      <c r="L80" s="1257"/>
      <c r="M80" s="1257"/>
      <c r="N80" s="1258"/>
      <c r="O80" s="1252"/>
      <c r="P80" s="1253"/>
      <c r="Q80" s="1254"/>
    </row>
    <row r="81" spans="1:17" s="10" customFormat="1" x14ac:dyDescent="0.25">
      <c r="A81" s="9"/>
      <c r="B81" s="1256"/>
      <c r="C81" s="806" t="s">
        <v>1140</v>
      </c>
      <c r="D81" s="1259"/>
      <c r="E81" s="1259"/>
      <c r="F81" s="1259"/>
      <c r="G81" s="1259"/>
      <c r="H81" s="1259"/>
      <c r="I81" s="1259"/>
      <c r="J81" s="1259"/>
      <c r="K81" s="1259"/>
      <c r="L81" s="1259"/>
      <c r="M81" s="1259"/>
      <c r="N81" s="1260"/>
      <c r="O81" s="584" t="str">
        <f>IF(Q81=0," ",SUM('Patient Collection'!AM70))</f>
        <v xml:space="preserve"> </v>
      </c>
      <c r="P81" s="585" t="str">
        <f>IF(Q81=0," ",SUM('Patient Collection'!AJ70))</f>
        <v xml:space="preserve"> </v>
      </c>
      <c r="Q81" s="586">
        <f>SUM('Patient Collection'!AL70)</f>
        <v>0</v>
      </c>
    </row>
    <row r="82" spans="1:17" s="10" customFormat="1" x14ac:dyDescent="0.25">
      <c r="A82" s="9"/>
      <c r="B82" s="1256"/>
      <c r="C82" s="806" t="s">
        <v>1141</v>
      </c>
      <c r="D82" s="1259"/>
      <c r="E82" s="1259"/>
      <c r="F82" s="1259"/>
      <c r="G82" s="1259"/>
      <c r="H82" s="1259"/>
      <c r="I82" s="1259"/>
      <c r="J82" s="1259"/>
      <c r="K82" s="1259"/>
      <c r="L82" s="1259"/>
      <c r="M82" s="1259"/>
      <c r="N82" s="1260"/>
      <c r="O82" s="584" t="str">
        <f>IF(Q82=0," ",SUM('Patient Collection'!AM71))</f>
        <v xml:space="preserve"> </v>
      </c>
      <c r="P82" s="585" t="str">
        <f>IF(Q82=0," ",SUM('Patient Collection'!AJ71))</f>
        <v xml:space="preserve"> </v>
      </c>
      <c r="Q82" s="586">
        <f>SUM('Patient Collection'!AL71)</f>
        <v>0</v>
      </c>
    </row>
    <row r="83" spans="1:17" s="10" customFormat="1" x14ac:dyDescent="0.25">
      <c r="A83" s="9"/>
      <c r="B83" s="1256"/>
      <c r="C83" s="1259" t="s">
        <v>506</v>
      </c>
      <c r="D83" s="1259"/>
      <c r="E83" s="1259"/>
      <c r="F83" s="1259"/>
      <c r="G83" s="1259"/>
      <c r="H83" s="1259"/>
      <c r="I83" s="1259"/>
      <c r="J83" s="1259"/>
      <c r="K83" s="1259"/>
      <c r="L83" s="1259"/>
      <c r="M83" s="1259"/>
      <c r="N83" s="1260"/>
      <c r="O83" s="584" t="str">
        <f>IF(Q83=0," ",SUM('Patient Collection'!AM72))</f>
        <v xml:space="preserve"> </v>
      </c>
      <c r="P83" s="585" t="str">
        <f>IF(Q83=0," ",SUM('Patient Collection'!AJ72))</f>
        <v xml:space="preserve"> </v>
      </c>
      <c r="Q83" s="586">
        <f>SUM('Patient Collection'!AL72)</f>
        <v>0</v>
      </c>
    </row>
    <row r="84" spans="1:17" s="10" customFormat="1" x14ac:dyDescent="0.25">
      <c r="A84" s="9"/>
      <c r="B84" s="1256"/>
      <c r="C84" s="806" t="s">
        <v>505</v>
      </c>
      <c r="D84" s="1259"/>
      <c r="E84" s="1259"/>
      <c r="F84" s="1259"/>
      <c r="G84" s="1259"/>
      <c r="H84" s="1259"/>
      <c r="I84" s="1259"/>
      <c r="J84" s="1259"/>
      <c r="K84" s="1259"/>
      <c r="L84" s="1259"/>
      <c r="M84" s="1259"/>
      <c r="N84" s="1260"/>
      <c r="O84" s="584" t="str">
        <f>IF(Q84=0," ",SUM('Patient Collection'!AM73))</f>
        <v xml:space="preserve"> </v>
      </c>
      <c r="P84" s="585" t="str">
        <f>IF(Q84=0," ",SUM('Patient Collection'!AJ73))</f>
        <v xml:space="preserve"> </v>
      </c>
      <c r="Q84" s="586">
        <f>SUM('Patient Collection'!AL73)</f>
        <v>0</v>
      </c>
    </row>
    <row r="85" spans="1:17" s="10" customFormat="1" ht="13.5" thickBot="1" x14ac:dyDescent="0.3">
      <c r="A85" s="9"/>
      <c r="B85" s="1256"/>
      <c r="C85" s="1261" t="s">
        <v>503</v>
      </c>
      <c r="D85" s="1261"/>
      <c r="E85" s="1261"/>
      <c r="F85" s="1261"/>
      <c r="G85" s="1261"/>
      <c r="H85" s="1261"/>
      <c r="I85" s="1261"/>
      <c r="J85" s="1261"/>
      <c r="K85" s="1261"/>
      <c r="L85" s="1261"/>
      <c r="M85" s="1261"/>
      <c r="N85" s="1262"/>
      <c r="O85" s="584" t="str">
        <f>IF(Q85=0," ",SUM('Patient Collection'!AM74))</f>
        <v xml:space="preserve"> </v>
      </c>
      <c r="P85" s="587" t="str">
        <f>IF(Q85=0," ",SUM('Patient Collection'!AJ74))</f>
        <v xml:space="preserve"> </v>
      </c>
      <c r="Q85" s="588">
        <f>SUM('Patient Collection'!AL74)</f>
        <v>0</v>
      </c>
    </row>
    <row r="86" spans="1:17" s="10" customFormat="1" ht="13.5" thickBot="1" x14ac:dyDescent="0.3">
      <c r="A86" s="9"/>
      <c r="B86" s="1249" t="s">
        <v>201</v>
      </c>
      <c r="C86" s="1250"/>
      <c r="D86" s="1250"/>
      <c r="E86" s="1250"/>
      <c r="F86" s="1250"/>
      <c r="G86" s="1250"/>
      <c r="H86" s="1250"/>
      <c r="I86" s="1250"/>
      <c r="J86" s="1250"/>
      <c r="K86" s="1250"/>
      <c r="L86" s="1250"/>
      <c r="M86" s="1250"/>
      <c r="N86" s="1250"/>
      <c r="O86" s="1250"/>
      <c r="P86" s="1250"/>
      <c r="Q86" s="1251"/>
    </row>
    <row r="87" spans="1:17" s="10" customFormat="1" x14ac:dyDescent="0.25">
      <c r="A87" s="9"/>
      <c r="B87" s="25">
        <v>11</v>
      </c>
      <c r="C87" s="726" t="s">
        <v>281</v>
      </c>
      <c r="D87" s="1272"/>
      <c r="E87" s="1272"/>
      <c r="F87" s="1272"/>
      <c r="G87" s="1272"/>
      <c r="H87" s="1272"/>
      <c r="I87" s="1272"/>
      <c r="J87" s="1272"/>
      <c r="K87" s="1272"/>
      <c r="L87" s="1272"/>
      <c r="M87" s="1272"/>
      <c r="N87" s="1273"/>
      <c r="O87" s="592" t="str">
        <f>IF(Q87=0," ",SUM('Patient Collection'!AM76))</f>
        <v xml:space="preserve"> </v>
      </c>
      <c r="P87" s="593" t="str">
        <f>IF(Q87=0," ",SUM('Patient Collection'!AJ76))</f>
        <v xml:space="preserve"> </v>
      </c>
      <c r="Q87" s="594">
        <f>SUM('Patient Collection'!AL76)</f>
        <v>0</v>
      </c>
    </row>
    <row r="88" spans="1:17" s="10" customFormat="1" x14ac:dyDescent="0.25">
      <c r="A88" s="9"/>
      <c r="B88" s="1284">
        <v>11.1</v>
      </c>
      <c r="C88" s="1274" t="s">
        <v>979</v>
      </c>
      <c r="D88" s="1275"/>
      <c r="E88" s="1275"/>
      <c r="F88" s="1275"/>
      <c r="G88" s="1275"/>
      <c r="H88" s="1275"/>
      <c r="I88" s="1275"/>
      <c r="J88" s="1275"/>
      <c r="K88" s="1275"/>
      <c r="L88" s="1275"/>
      <c r="M88" s="1275"/>
      <c r="N88" s="1276"/>
      <c r="O88" s="611" t="str">
        <f>IF(Q88=0," ",SUM('Patient Collection'!AM78))</f>
        <v xml:space="preserve"> </v>
      </c>
      <c r="P88" s="612" t="str">
        <f>IF(Q88=0," ",SUM('Patient Collection'!AJ78))</f>
        <v xml:space="preserve"> </v>
      </c>
      <c r="Q88" s="613">
        <f>SUM('Patient Collection'!AL78)</f>
        <v>0</v>
      </c>
    </row>
    <row r="89" spans="1:17" s="10" customFormat="1" x14ac:dyDescent="0.25">
      <c r="A89" s="9"/>
      <c r="B89" s="1285"/>
      <c r="C89" s="1274" t="s">
        <v>507</v>
      </c>
      <c r="D89" s="1275"/>
      <c r="E89" s="1275"/>
      <c r="F89" s="1275"/>
      <c r="G89" s="1275"/>
      <c r="H89" s="1275"/>
      <c r="I89" s="1275"/>
      <c r="J89" s="1275"/>
      <c r="K89" s="1275"/>
      <c r="L89" s="1275"/>
      <c r="M89" s="1275"/>
      <c r="N89" s="1276"/>
      <c r="O89" s="611" t="str">
        <f>IF(Q89=0," ",SUM('Patient Collection'!AM79))</f>
        <v xml:space="preserve"> </v>
      </c>
      <c r="P89" s="612" t="str">
        <f>IF(Q89=0," ",SUM('Patient Collection'!AJ79))</f>
        <v xml:space="preserve"> </v>
      </c>
      <c r="Q89" s="613">
        <f>SUM('Patient Collection'!AL79)</f>
        <v>0</v>
      </c>
    </row>
    <row r="90" spans="1:17" s="10" customFormat="1" x14ac:dyDescent="0.25">
      <c r="A90" s="9"/>
      <c r="B90" s="1285"/>
      <c r="C90" s="1274" t="s">
        <v>508</v>
      </c>
      <c r="D90" s="1275"/>
      <c r="E90" s="1275"/>
      <c r="F90" s="1275"/>
      <c r="G90" s="1275"/>
      <c r="H90" s="1275"/>
      <c r="I90" s="1275"/>
      <c r="J90" s="1275"/>
      <c r="K90" s="1275"/>
      <c r="L90" s="1275"/>
      <c r="M90" s="1275"/>
      <c r="N90" s="1276"/>
      <c r="O90" s="611" t="str">
        <f>IF(Q90=0," ",SUM('Patient Collection'!AM80))</f>
        <v xml:space="preserve"> </v>
      </c>
      <c r="P90" s="612" t="str">
        <f>IF(Q90=0," ",SUM('Patient Collection'!AJ80))</f>
        <v xml:space="preserve"> </v>
      </c>
      <c r="Q90" s="613">
        <f>SUM('Patient Collection'!AL80)</f>
        <v>0</v>
      </c>
    </row>
    <row r="91" spans="1:17" s="10" customFormat="1" x14ac:dyDescent="0.25">
      <c r="A91" s="9"/>
      <c r="B91" s="1285"/>
      <c r="C91" s="1274" t="s">
        <v>509</v>
      </c>
      <c r="D91" s="1275"/>
      <c r="E91" s="1275"/>
      <c r="F91" s="1275"/>
      <c r="G91" s="1275"/>
      <c r="H91" s="1275"/>
      <c r="I91" s="1275"/>
      <c r="J91" s="1275"/>
      <c r="K91" s="1275"/>
      <c r="L91" s="1275"/>
      <c r="M91" s="1275"/>
      <c r="N91" s="1276"/>
      <c r="O91" s="611" t="str">
        <f>IF(Q91=0," ",SUM('Patient Collection'!AM81))</f>
        <v xml:space="preserve"> </v>
      </c>
      <c r="P91" s="612" t="str">
        <f>IF(Q91=0," ",SUM('Patient Collection'!AJ81))</f>
        <v xml:space="preserve"> </v>
      </c>
      <c r="Q91" s="613">
        <f>SUM('Patient Collection'!AL81)</f>
        <v>0</v>
      </c>
    </row>
    <row r="92" spans="1:17" s="10" customFormat="1" x14ac:dyDescent="0.25">
      <c r="A92" s="9"/>
      <c r="B92" s="1285"/>
      <c r="C92" s="1274" t="s">
        <v>980</v>
      </c>
      <c r="D92" s="1275"/>
      <c r="E92" s="1275"/>
      <c r="F92" s="1275"/>
      <c r="G92" s="1275"/>
      <c r="H92" s="1275"/>
      <c r="I92" s="1275"/>
      <c r="J92" s="1275"/>
      <c r="K92" s="1275"/>
      <c r="L92" s="1275"/>
      <c r="M92" s="1275"/>
      <c r="N92" s="1276"/>
      <c r="O92" s="611" t="str">
        <f>IF(Q92=0," ",SUM('Patient Collection'!AM82))</f>
        <v xml:space="preserve"> </v>
      </c>
      <c r="P92" s="612" t="str">
        <f>IF(Q92=0," ",SUM('Patient Collection'!AJ82))</f>
        <v xml:space="preserve"> </v>
      </c>
      <c r="Q92" s="613">
        <f>SUM('Patient Collection'!AL82)</f>
        <v>0</v>
      </c>
    </row>
    <row r="93" spans="1:17" s="10" customFormat="1" x14ac:dyDescent="0.25">
      <c r="A93" s="9"/>
      <c r="B93" s="1285"/>
      <c r="C93" s="1348" t="s">
        <v>510</v>
      </c>
      <c r="D93" s="1316"/>
      <c r="E93" s="1316"/>
      <c r="F93" s="1316"/>
      <c r="G93" s="1316"/>
      <c r="H93" s="1316"/>
      <c r="I93" s="1316"/>
      <c r="J93" s="1316"/>
      <c r="K93" s="1316"/>
      <c r="L93" s="1316"/>
      <c r="M93" s="1316"/>
      <c r="N93" s="1349"/>
      <c r="O93" s="614" t="str">
        <f>IF(Q93=0," ",SUM('Patient Collection'!AM83))</f>
        <v xml:space="preserve"> </v>
      </c>
      <c r="P93" s="615" t="str">
        <f>IF(Q93=0," ",SUM('Patient Collection'!AJ83))</f>
        <v xml:space="preserve"> </v>
      </c>
      <c r="Q93" s="616">
        <f>SUM('Patient Collection'!AL83)</f>
        <v>0</v>
      </c>
    </row>
    <row r="94" spans="1:17" s="10" customFormat="1" ht="25.5" customHeight="1" x14ac:dyDescent="0.25">
      <c r="A94" s="9"/>
      <c r="B94" s="1284">
        <v>11.2</v>
      </c>
      <c r="C94" s="1280" t="s">
        <v>965</v>
      </c>
      <c r="D94" s="1281"/>
      <c r="E94" s="1281"/>
      <c r="F94" s="1281"/>
      <c r="G94" s="1281"/>
      <c r="H94" s="1281"/>
      <c r="I94" s="1281"/>
      <c r="J94" s="1281"/>
      <c r="K94" s="1281"/>
      <c r="L94" s="1281"/>
      <c r="M94" s="1281"/>
      <c r="N94" s="1282"/>
      <c r="O94" s="37" t="str">
        <f>IF(Q94=0," ",SUM('Results for Pressure Injuries'!E86:F86))</f>
        <v xml:space="preserve"> </v>
      </c>
      <c r="P94" s="38" t="str">
        <f>IF(Q94=0," ",SUM('Results for Pressure Injuries'!B86))</f>
        <v xml:space="preserve"> </v>
      </c>
      <c r="Q94" s="575">
        <f>SUM('Patient Collection'!AL83)</f>
        <v>0</v>
      </c>
    </row>
    <row r="95" spans="1:17" s="10" customFormat="1" ht="25.5" customHeight="1" thickBot="1" x14ac:dyDescent="0.3">
      <c r="A95" s="9"/>
      <c r="B95" s="1355"/>
      <c r="C95" s="1350" t="s">
        <v>964</v>
      </c>
      <c r="D95" s="1351"/>
      <c r="E95" s="1351"/>
      <c r="F95" s="1351"/>
      <c r="G95" s="1351"/>
      <c r="H95" s="1351"/>
      <c r="I95" s="1351"/>
      <c r="J95" s="1351"/>
      <c r="K95" s="1351"/>
      <c r="L95" s="1351"/>
      <c r="M95" s="1351"/>
      <c r="N95" s="1352"/>
      <c r="O95" s="44" t="str">
        <f>IF(Q95=0," ",SUM('Results for Pressure Injuries'!E88:F88))</f>
        <v xml:space="preserve"> </v>
      </c>
      <c r="P95" s="45" t="str">
        <f>IF(Q95=0," ",SUM('Results for Pressure Injuries'!B88))</f>
        <v xml:space="preserve"> </v>
      </c>
      <c r="Q95" s="576">
        <f>SUM('Patient Collection'!AL83)</f>
        <v>0</v>
      </c>
    </row>
    <row r="96" spans="1:17" s="33" customFormat="1" ht="13.5" thickBot="1" x14ac:dyDescent="0.3">
      <c r="A96" s="455"/>
      <c r="B96" s="456"/>
      <c r="C96" s="1304"/>
      <c r="D96" s="1304"/>
      <c r="E96" s="1304"/>
      <c r="F96" s="1304"/>
      <c r="G96" s="1304"/>
      <c r="H96" s="1304"/>
      <c r="I96" s="1304"/>
      <c r="J96" s="1304"/>
      <c r="K96" s="1304"/>
      <c r="L96" s="1304"/>
      <c r="M96" s="1304"/>
      <c r="N96" s="1304"/>
      <c r="O96" s="457"/>
      <c r="P96" s="457"/>
      <c r="Q96" s="457"/>
    </row>
    <row r="97" spans="1:17" s="10" customFormat="1" ht="13.5" thickBot="1" x14ac:dyDescent="0.3">
      <c r="A97" s="9"/>
      <c r="B97" s="1269" t="s">
        <v>235</v>
      </c>
      <c r="C97" s="1270"/>
      <c r="D97" s="1270"/>
      <c r="E97" s="1270"/>
      <c r="F97" s="1270"/>
      <c r="G97" s="1270"/>
      <c r="H97" s="1270"/>
      <c r="I97" s="1270"/>
      <c r="J97" s="1270"/>
      <c r="K97" s="1270"/>
      <c r="L97" s="1270"/>
      <c r="M97" s="1270"/>
      <c r="N97" s="1270"/>
      <c r="O97" s="1270"/>
      <c r="P97" s="1270"/>
      <c r="Q97" s="1271"/>
    </row>
    <row r="98" spans="1:17" s="10" customFormat="1" ht="13.5" thickBot="1" x14ac:dyDescent="0.3">
      <c r="A98" s="9"/>
      <c r="B98" s="1266" t="s">
        <v>18</v>
      </c>
      <c r="C98" s="1267"/>
      <c r="D98" s="1267"/>
      <c r="E98" s="1267"/>
      <c r="F98" s="1267"/>
      <c r="G98" s="1267"/>
      <c r="H98" s="1267"/>
      <c r="I98" s="1267"/>
      <c r="J98" s="1267"/>
      <c r="K98" s="1267"/>
      <c r="L98" s="1267"/>
      <c r="M98" s="1267"/>
      <c r="N98" s="1267"/>
      <c r="O98" s="1267"/>
      <c r="P98" s="1267"/>
      <c r="Q98" s="1268"/>
    </row>
    <row r="99" spans="1:17" s="10" customFormat="1" ht="25.5" customHeight="1" thickBot="1" x14ac:dyDescent="0.3">
      <c r="A99" s="9"/>
      <c r="B99" s="470">
        <v>12</v>
      </c>
      <c r="C99" s="1152" t="s">
        <v>819</v>
      </c>
      <c r="D99" s="1248"/>
      <c r="E99" s="1248"/>
      <c r="F99" s="1248"/>
      <c r="G99" s="1248"/>
      <c r="H99" s="1248"/>
      <c r="I99" s="1248"/>
      <c r="J99" s="1248"/>
      <c r="K99" s="1248"/>
      <c r="L99" s="1248"/>
      <c r="M99" s="1248"/>
      <c r="N99" s="1248"/>
      <c r="O99" s="471" t="str">
        <f>IF(Q99=0," ",SUM('Patient Collection'!AM119))</f>
        <v xml:space="preserve"> </v>
      </c>
      <c r="P99" s="472" t="str">
        <f>IF(Q99=0," ",SUM('Patient Collection'!AJ119))</f>
        <v xml:space="preserve"> </v>
      </c>
      <c r="Q99" s="473">
        <f>SUM('Patient Collection'!AL119)</f>
        <v>0</v>
      </c>
    </row>
    <row r="100" spans="1:17" s="10" customFormat="1" ht="25.5" customHeight="1" x14ac:dyDescent="0.25">
      <c r="A100" s="9"/>
      <c r="B100" s="25">
        <v>13</v>
      </c>
      <c r="C100" s="726" t="s">
        <v>820</v>
      </c>
      <c r="D100" s="1272"/>
      <c r="E100" s="1272"/>
      <c r="F100" s="1272"/>
      <c r="G100" s="1272"/>
      <c r="H100" s="1272"/>
      <c r="I100" s="1272"/>
      <c r="J100" s="1272"/>
      <c r="K100" s="1272"/>
      <c r="L100" s="1272"/>
      <c r="M100" s="1272"/>
      <c r="N100" s="1272"/>
      <c r="O100" s="34" t="str">
        <f>IF(Q100=0," ",SUM('Patient Collection'!AM121))</f>
        <v xml:space="preserve"> </v>
      </c>
      <c r="P100" s="35" t="str">
        <f>IF(Q100=0," ",SUM('Patient Collection'!AJ121))</f>
        <v xml:space="preserve"> </v>
      </c>
      <c r="Q100" s="36">
        <f>SUM('Patient Collection'!AL121)</f>
        <v>0</v>
      </c>
    </row>
    <row r="101" spans="1:17" s="10" customFormat="1" x14ac:dyDescent="0.25">
      <c r="A101" s="9"/>
      <c r="B101" s="1284">
        <v>13.1</v>
      </c>
      <c r="C101" s="784" t="s">
        <v>846</v>
      </c>
      <c r="D101" s="1237"/>
      <c r="E101" s="1237"/>
      <c r="F101" s="1237"/>
      <c r="G101" s="1237"/>
      <c r="H101" s="1237"/>
      <c r="I101" s="1237"/>
      <c r="J101" s="1237"/>
      <c r="K101" s="1237"/>
      <c r="L101" s="1237"/>
      <c r="M101" s="1237"/>
      <c r="N101" s="1238"/>
      <c r="O101" s="599" t="str">
        <f>IF(Q101=0," ",SUM(P101/Q101))</f>
        <v xml:space="preserve"> </v>
      </c>
      <c r="P101" s="596" t="str">
        <f>IF(Q101=0," ",COUNTIFS('Patient Collection'!O121:AH121,"1",'Patient Collection'!O123:AH123,"1"))</f>
        <v xml:space="preserve"> </v>
      </c>
      <c r="Q101" s="583">
        <f>SUM('Patient Collection'!AL123)</f>
        <v>0</v>
      </c>
    </row>
    <row r="102" spans="1:17" s="10" customFormat="1" x14ac:dyDescent="0.25">
      <c r="A102" s="9"/>
      <c r="B102" s="1359"/>
      <c r="C102" s="784" t="s">
        <v>847</v>
      </c>
      <c r="D102" s="1237"/>
      <c r="E102" s="1237"/>
      <c r="F102" s="1237"/>
      <c r="G102" s="1237"/>
      <c r="H102" s="1237"/>
      <c r="I102" s="1237"/>
      <c r="J102" s="1237"/>
      <c r="K102" s="1237"/>
      <c r="L102" s="1237"/>
      <c r="M102" s="1237"/>
      <c r="N102" s="1238"/>
      <c r="O102" s="599" t="str">
        <f>IF(Q102=0," ",SUM(P102/Q102))</f>
        <v xml:space="preserve"> </v>
      </c>
      <c r="P102" s="596" t="str">
        <f>IF(Q102=0," ",COUNTIFS('Patient Collection'!O121:AH121,"1",'Patient Collection'!O123:AH123,"2"))</f>
        <v xml:space="preserve"> </v>
      </c>
      <c r="Q102" s="583">
        <f>SUM('Patient Collection'!AL123)</f>
        <v>0</v>
      </c>
    </row>
    <row r="103" spans="1:17" s="10" customFormat="1" ht="13.5" thickBot="1" x14ac:dyDescent="0.3">
      <c r="A103" s="9"/>
      <c r="B103" s="32">
        <v>13.2</v>
      </c>
      <c r="C103" s="1112" t="s">
        <v>968</v>
      </c>
      <c r="D103" s="1239"/>
      <c r="E103" s="1239"/>
      <c r="F103" s="1239"/>
      <c r="G103" s="1239"/>
      <c r="H103" s="1239"/>
      <c r="I103" s="1239"/>
      <c r="J103" s="1239"/>
      <c r="K103" s="1239"/>
      <c r="L103" s="1239"/>
      <c r="M103" s="1239"/>
      <c r="N103" s="1239"/>
      <c r="O103" s="18" t="str">
        <f>IF(Q103=0," ",SUM('Patient Collection'!AM125))</f>
        <v xml:space="preserve"> </v>
      </c>
      <c r="P103" s="19" t="str">
        <f>IF(Q103=0," ",SUM('Patient Collection'!AJ125))</f>
        <v xml:space="preserve"> </v>
      </c>
      <c r="Q103" s="20">
        <f>SUM('Patient Collection'!AL125)</f>
        <v>0</v>
      </c>
    </row>
    <row r="104" spans="1:17" s="10" customFormat="1" ht="13.5" thickBot="1" x14ac:dyDescent="0.3">
      <c r="A104" s="9"/>
      <c r="B104" s="474">
        <v>14</v>
      </c>
      <c r="C104" s="1244" t="s">
        <v>488</v>
      </c>
      <c r="D104" s="1244"/>
      <c r="E104" s="1244"/>
      <c r="F104" s="1244"/>
      <c r="G104" s="1244"/>
      <c r="H104" s="1244"/>
      <c r="I104" s="1244"/>
      <c r="J104" s="1244"/>
      <c r="K104" s="1244"/>
      <c r="L104" s="1244"/>
      <c r="M104" s="1244"/>
      <c r="N104" s="1244"/>
      <c r="O104" s="465" t="str">
        <f>IF(Q104=0," ",SUM('Patient Collection'!AM127))</f>
        <v xml:space="preserve"> </v>
      </c>
      <c r="P104" s="466" t="str">
        <f>IF(Q104=0," ",SUM('Patient Collection'!AJ127))</f>
        <v xml:space="preserve"> </v>
      </c>
      <c r="Q104" s="467">
        <f>SUM('Patient Collection'!AL127)</f>
        <v>0</v>
      </c>
    </row>
    <row r="105" spans="1:17" s="10" customFormat="1" ht="25.5" customHeight="1" thickBot="1" x14ac:dyDescent="0.3">
      <c r="A105" s="9"/>
      <c r="B105" s="21">
        <v>15</v>
      </c>
      <c r="C105" s="1155" t="s">
        <v>821</v>
      </c>
      <c r="D105" s="1247"/>
      <c r="E105" s="1247"/>
      <c r="F105" s="1247"/>
      <c r="G105" s="1247"/>
      <c r="H105" s="1247"/>
      <c r="I105" s="1247"/>
      <c r="J105" s="1247"/>
      <c r="K105" s="1247"/>
      <c r="L105" s="1247"/>
      <c r="M105" s="1247"/>
      <c r="N105" s="1247"/>
      <c r="O105" s="22" t="str">
        <f>IF(Q105=0," ",SUM('Patient Collection'!AM129))</f>
        <v xml:space="preserve"> </v>
      </c>
      <c r="P105" s="23" t="str">
        <f>IF(Q105=0," ",SUM('Patient Collection'!AJ129))</f>
        <v xml:space="preserve"> </v>
      </c>
      <c r="Q105" s="24">
        <f>SUM('Patient Collection'!AL129)</f>
        <v>0</v>
      </c>
    </row>
    <row r="106" spans="1:17" s="10" customFormat="1" x14ac:dyDescent="0.25">
      <c r="A106" s="9"/>
      <c r="B106" s="459">
        <v>16</v>
      </c>
      <c r="C106" s="710" t="s">
        <v>1023</v>
      </c>
      <c r="D106" s="1244"/>
      <c r="E106" s="1244"/>
      <c r="F106" s="1244"/>
      <c r="G106" s="1244"/>
      <c r="H106" s="1244"/>
      <c r="I106" s="1244"/>
      <c r="J106" s="1244"/>
      <c r="K106" s="1244"/>
      <c r="L106" s="1244"/>
      <c r="M106" s="1244"/>
      <c r="N106" s="1244"/>
      <c r="O106" s="460" t="str">
        <f>IF(Q106=0," ",SUM('Patient Collection'!AM130))</f>
        <v xml:space="preserve"> </v>
      </c>
      <c r="P106" s="461" t="str">
        <f>IF(Q106=0," ",SUM('Patient Collection'!AJ130))</f>
        <v xml:space="preserve"> </v>
      </c>
      <c r="Q106" s="462">
        <f>SUM('Patient Collection'!AL130)</f>
        <v>0</v>
      </c>
    </row>
    <row r="107" spans="1:17" s="10" customFormat="1" x14ac:dyDescent="0.25">
      <c r="A107" s="9"/>
      <c r="B107" s="1255">
        <v>16.100000000000001</v>
      </c>
      <c r="C107" s="1315" t="s">
        <v>962</v>
      </c>
      <c r="D107" s="1305"/>
      <c r="E107" s="1305"/>
      <c r="F107" s="1305"/>
      <c r="G107" s="1305"/>
      <c r="H107" s="1305"/>
      <c r="I107" s="1305"/>
      <c r="J107" s="1305"/>
      <c r="K107" s="1305"/>
      <c r="L107" s="1305"/>
      <c r="M107" s="1305"/>
      <c r="N107" s="1306"/>
      <c r="O107" s="600" t="str">
        <f>IF(Q107=0," ",SUM(P107/Q107))</f>
        <v xml:space="preserve"> </v>
      </c>
      <c r="P107" s="585" t="str">
        <f>IF(Q107=0," ",COUNTIFS('Patient Collection'!O130:AH130,"1",'Patient Collection'!O131:AH131,"1"))</f>
        <v xml:space="preserve"> </v>
      </c>
      <c r="Q107" s="586">
        <f>SUM('Patient Collection'!AL131)</f>
        <v>0</v>
      </c>
    </row>
    <row r="108" spans="1:17" s="10" customFormat="1" ht="13.5" thickBot="1" x14ac:dyDescent="0.3">
      <c r="A108" s="9"/>
      <c r="B108" s="1360"/>
      <c r="C108" s="1344" t="s">
        <v>282</v>
      </c>
      <c r="D108" s="1345"/>
      <c r="E108" s="1345"/>
      <c r="F108" s="1345"/>
      <c r="G108" s="1345"/>
      <c r="H108" s="1345"/>
      <c r="I108" s="1345"/>
      <c r="J108" s="1345"/>
      <c r="K108" s="1345"/>
      <c r="L108" s="1345"/>
      <c r="M108" s="1345"/>
      <c r="N108" s="1346"/>
      <c r="O108" s="601" t="str">
        <f>IF(Q108=0," ",SUM(P108/Q108))</f>
        <v xml:space="preserve"> </v>
      </c>
      <c r="P108" s="602" t="str">
        <f>IF(Q108=0," ",COUNTIFS('Patient Collection'!O130:AH130,"1",'Patient Collection'!O131:AH131,"2"))</f>
        <v xml:space="preserve"> </v>
      </c>
      <c r="Q108" s="603">
        <f>SUM('Patient Collection'!AL131)</f>
        <v>0</v>
      </c>
    </row>
    <row r="109" spans="1:17" s="10" customFormat="1" x14ac:dyDescent="0.25">
      <c r="A109" s="9"/>
      <c r="B109" s="51">
        <v>17</v>
      </c>
      <c r="C109" s="1272" t="s">
        <v>279</v>
      </c>
      <c r="D109" s="1272"/>
      <c r="E109" s="1272"/>
      <c r="F109" s="1272"/>
      <c r="G109" s="1272"/>
      <c r="H109" s="1272"/>
      <c r="I109" s="1272"/>
      <c r="J109" s="1272"/>
      <c r="K109" s="1272"/>
      <c r="L109" s="1272"/>
      <c r="M109" s="1272"/>
      <c r="N109" s="1272"/>
      <c r="O109" s="52" t="str">
        <f>IF(Q109=0," ",SUM('Patient Collection'!AM132))</f>
        <v xml:space="preserve"> </v>
      </c>
      <c r="P109" s="53" t="str">
        <f>IF(Q109=0," ",SUM('Patient Collection'!AJ132))</f>
        <v xml:space="preserve"> </v>
      </c>
      <c r="Q109" s="54">
        <f>SUM('Patient Collection'!AL132)</f>
        <v>0</v>
      </c>
    </row>
    <row r="110" spans="1:17" s="10" customFormat="1" ht="25.5" customHeight="1" thickBot="1" x14ac:dyDescent="0.3">
      <c r="A110" s="9"/>
      <c r="B110" s="55">
        <v>17.100000000000001</v>
      </c>
      <c r="C110" s="1112" t="s">
        <v>973</v>
      </c>
      <c r="D110" s="1239"/>
      <c r="E110" s="1239"/>
      <c r="F110" s="1239"/>
      <c r="G110" s="1239"/>
      <c r="H110" s="1239"/>
      <c r="I110" s="1239"/>
      <c r="J110" s="1239"/>
      <c r="K110" s="1239"/>
      <c r="L110" s="1239"/>
      <c r="M110" s="1239"/>
      <c r="N110" s="1239"/>
      <c r="O110" s="18" t="str">
        <f>IF(Q110=0," ",SUM('Patient Collection'!AM133))</f>
        <v xml:space="preserve"> </v>
      </c>
      <c r="P110" s="19" t="str">
        <f>IF(Q110=0," ",SUM('Patient Collection'!AJ133))</f>
        <v xml:space="preserve"> </v>
      </c>
      <c r="Q110" s="20">
        <f>SUM('Patient Collection'!AL133)</f>
        <v>0</v>
      </c>
    </row>
    <row r="111" spans="1:17" s="10" customFormat="1" ht="13.5" thickBot="1" x14ac:dyDescent="0.3">
      <c r="A111" s="9"/>
      <c r="B111" s="1263" t="s">
        <v>259</v>
      </c>
      <c r="C111" s="1264"/>
      <c r="D111" s="1264"/>
      <c r="E111" s="1264"/>
      <c r="F111" s="1264"/>
      <c r="G111" s="1264"/>
      <c r="H111" s="1264"/>
      <c r="I111" s="1264"/>
      <c r="J111" s="1264"/>
      <c r="K111" s="1264"/>
      <c r="L111" s="1264"/>
      <c r="M111" s="1264"/>
      <c r="N111" s="1264"/>
      <c r="O111" s="1264"/>
      <c r="P111" s="1264"/>
      <c r="Q111" s="1265"/>
    </row>
    <row r="112" spans="1:17" s="10" customFormat="1" ht="13.5" thickBot="1" x14ac:dyDescent="0.3">
      <c r="A112" s="9"/>
      <c r="B112" s="470">
        <v>18</v>
      </c>
      <c r="C112" s="1152" t="s">
        <v>985</v>
      </c>
      <c r="D112" s="1248"/>
      <c r="E112" s="1248"/>
      <c r="F112" s="1248"/>
      <c r="G112" s="1248"/>
      <c r="H112" s="1248"/>
      <c r="I112" s="1248"/>
      <c r="J112" s="1248"/>
      <c r="K112" s="1248"/>
      <c r="L112" s="1248"/>
      <c r="M112" s="1248"/>
      <c r="N112" s="1248"/>
      <c r="O112" s="471" t="str">
        <f>IF(Q112=0," ",SUM('Patient Collection'!AM135))</f>
        <v xml:space="preserve"> </v>
      </c>
      <c r="P112" s="472" t="str">
        <f>IF(Q112=0," ",SUM('Patient Collection'!AJ135))</f>
        <v xml:space="preserve"> </v>
      </c>
      <c r="Q112" s="473">
        <f>SUM('Patient Collection'!AL135)</f>
        <v>0</v>
      </c>
    </row>
    <row r="113" spans="1:17" s="10" customFormat="1" ht="13.5" thickBot="1" x14ac:dyDescent="0.3">
      <c r="A113" s="9"/>
      <c r="B113" s="652">
        <v>19</v>
      </c>
      <c r="C113" s="1240" t="s">
        <v>271</v>
      </c>
      <c r="D113" s="1240"/>
      <c r="E113" s="1240"/>
      <c r="F113" s="1240"/>
      <c r="G113" s="1240"/>
      <c r="H113" s="1240"/>
      <c r="I113" s="1240"/>
      <c r="J113" s="1240"/>
      <c r="K113" s="1240"/>
      <c r="L113" s="1240"/>
      <c r="M113" s="1240"/>
      <c r="N113" s="1240"/>
      <c r="O113" s="653" t="str">
        <f>IF(Q113=0," ",SUM('Patient Collection'!AM136))</f>
        <v xml:space="preserve"> </v>
      </c>
      <c r="P113" s="654" t="str">
        <f>IF(Q113=0," ",SUM('Patient Collection'!AJ136))</f>
        <v xml:space="preserve"> </v>
      </c>
      <c r="Q113" s="655">
        <f>SUM('Patient Collection'!AL136)</f>
        <v>0</v>
      </c>
    </row>
    <row r="114" spans="1:17" s="10" customFormat="1" ht="13.5" thickBot="1" x14ac:dyDescent="0.3">
      <c r="A114" s="9"/>
      <c r="B114" s="1241" t="s">
        <v>260</v>
      </c>
      <c r="C114" s="1242"/>
      <c r="D114" s="1242"/>
      <c r="E114" s="1242"/>
      <c r="F114" s="1242"/>
      <c r="G114" s="1242"/>
      <c r="H114" s="1242"/>
      <c r="I114" s="1242"/>
      <c r="J114" s="1242"/>
      <c r="K114" s="1242"/>
      <c r="L114" s="1242"/>
      <c r="M114" s="1242"/>
      <c r="N114" s="1242"/>
      <c r="O114" s="1242"/>
      <c r="P114" s="1242"/>
      <c r="Q114" s="1243"/>
    </row>
    <row r="115" spans="1:17" s="10" customFormat="1" ht="13.5" thickBot="1" x14ac:dyDescent="0.3">
      <c r="A115" s="9"/>
      <c r="B115" s="436">
        <v>20</v>
      </c>
      <c r="C115" s="1245" t="s">
        <v>273</v>
      </c>
      <c r="D115" s="1245"/>
      <c r="E115" s="1245"/>
      <c r="F115" s="1245"/>
      <c r="G115" s="1245"/>
      <c r="H115" s="1245"/>
      <c r="I115" s="1245"/>
      <c r="J115" s="1245"/>
      <c r="K115" s="1245"/>
      <c r="L115" s="1245"/>
      <c r="M115" s="1245"/>
      <c r="N115" s="1245"/>
      <c r="O115" s="26" t="str">
        <f>IF(Q115=0," ",SUM('Patient Collection'!AM138))</f>
        <v xml:space="preserve"> </v>
      </c>
      <c r="P115" s="27" t="str">
        <f>IF(Q115=0," ",SUM('Patient Collection'!AJ138))</f>
        <v xml:space="preserve"> </v>
      </c>
      <c r="Q115" s="28">
        <f>SUM('Patient Collection'!AL138)</f>
        <v>0</v>
      </c>
    </row>
    <row r="116" spans="1:17" s="10" customFormat="1" x14ac:dyDescent="0.25">
      <c r="A116" s="9"/>
      <c r="B116" s="1361">
        <v>21</v>
      </c>
      <c r="C116" s="710" t="s">
        <v>932</v>
      </c>
      <c r="D116" s="1244"/>
      <c r="E116" s="1244"/>
      <c r="F116" s="1244"/>
      <c r="G116" s="1244"/>
      <c r="H116" s="1244"/>
      <c r="I116" s="1244"/>
      <c r="J116" s="1244"/>
      <c r="K116" s="1244"/>
      <c r="L116" s="1244"/>
      <c r="M116" s="1244"/>
      <c r="N116" s="1244"/>
      <c r="O116" s="1277"/>
      <c r="P116" s="1278"/>
      <c r="Q116" s="1279"/>
    </row>
    <row r="117" spans="1:17" s="10" customFormat="1" x14ac:dyDescent="0.25">
      <c r="A117" s="9"/>
      <c r="B117" s="1256"/>
      <c r="C117" s="1083" t="s">
        <v>711</v>
      </c>
      <c r="D117" s="1083"/>
      <c r="E117" s="1083"/>
      <c r="F117" s="1083"/>
      <c r="G117" s="1083"/>
      <c r="H117" s="1083"/>
      <c r="I117" s="1083"/>
      <c r="J117" s="1083"/>
      <c r="K117" s="1083"/>
      <c r="L117" s="1083"/>
      <c r="M117" s="1083"/>
      <c r="N117" s="1083"/>
      <c r="O117" s="584" t="str">
        <f>IF(Q117=0," ",SUM('Patient Collection'!AM141))</f>
        <v xml:space="preserve"> </v>
      </c>
      <c r="P117" s="585" t="str">
        <f>IF(Q117=0," ",SUM('Patient Collection'!AJ141))</f>
        <v xml:space="preserve"> </v>
      </c>
      <c r="Q117" s="586">
        <f>SUM('Patient Collection'!AL141)</f>
        <v>0</v>
      </c>
    </row>
    <row r="118" spans="1:17" s="10" customFormat="1" x14ac:dyDescent="0.25">
      <c r="A118" s="9"/>
      <c r="B118" s="1256"/>
      <c r="C118" s="1083" t="s">
        <v>702</v>
      </c>
      <c r="D118" s="1083"/>
      <c r="E118" s="1083"/>
      <c r="F118" s="1083"/>
      <c r="G118" s="1083"/>
      <c r="H118" s="1083"/>
      <c r="I118" s="1083"/>
      <c r="J118" s="1083"/>
      <c r="K118" s="1083"/>
      <c r="L118" s="1083"/>
      <c r="M118" s="1083"/>
      <c r="N118" s="1083"/>
      <c r="O118" s="584" t="str">
        <f>IF(Q118=0," ",SUM('Patient Collection'!AM142))</f>
        <v xml:space="preserve"> </v>
      </c>
      <c r="P118" s="585" t="str">
        <f>IF(Q118=0," ",SUM('Patient Collection'!AJ142))</f>
        <v xml:space="preserve"> </v>
      </c>
      <c r="Q118" s="586">
        <f>SUM('Patient Collection'!AL142)</f>
        <v>0</v>
      </c>
    </row>
    <row r="119" spans="1:17" s="10" customFormat="1" x14ac:dyDescent="0.25">
      <c r="A119" s="9"/>
      <c r="B119" s="1256"/>
      <c r="C119" s="1083" t="s">
        <v>703</v>
      </c>
      <c r="D119" s="1083"/>
      <c r="E119" s="1083"/>
      <c r="F119" s="1083"/>
      <c r="G119" s="1083"/>
      <c r="H119" s="1083"/>
      <c r="I119" s="1083"/>
      <c r="J119" s="1083"/>
      <c r="K119" s="1083"/>
      <c r="L119" s="1083"/>
      <c r="M119" s="1083"/>
      <c r="N119" s="1083"/>
      <c r="O119" s="584" t="str">
        <f>IF(Q119=0," ",SUM('Patient Collection'!AM143))</f>
        <v xml:space="preserve"> </v>
      </c>
      <c r="P119" s="585" t="str">
        <f>IF(Q119=0," ",SUM('Patient Collection'!AJ143))</f>
        <v xml:space="preserve"> </v>
      </c>
      <c r="Q119" s="586">
        <f>SUM('Patient Collection'!AL143)</f>
        <v>0</v>
      </c>
    </row>
    <row r="120" spans="1:17" s="10" customFormat="1" x14ac:dyDescent="0.25">
      <c r="A120" s="9"/>
      <c r="B120" s="1256"/>
      <c r="C120" s="1083" t="s">
        <v>704</v>
      </c>
      <c r="D120" s="1083"/>
      <c r="E120" s="1083"/>
      <c r="F120" s="1083"/>
      <c r="G120" s="1083"/>
      <c r="H120" s="1083"/>
      <c r="I120" s="1083"/>
      <c r="J120" s="1083"/>
      <c r="K120" s="1083"/>
      <c r="L120" s="1083"/>
      <c r="M120" s="1083"/>
      <c r="N120" s="1083"/>
      <c r="O120" s="584" t="str">
        <f>IF(Q120=0," ",SUM('Patient Collection'!AM144))</f>
        <v xml:space="preserve"> </v>
      </c>
      <c r="P120" s="585" t="str">
        <f>IF(Q120=0," ",SUM('Patient Collection'!AJ144))</f>
        <v xml:space="preserve"> </v>
      </c>
      <c r="Q120" s="586">
        <f>SUM('Patient Collection'!AL144)</f>
        <v>0</v>
      </c>
    </row>
    <row r="121" spans="1:17" s="10" customFormat="1" x14ac:dyDescent="0.25">
      <c r="A121" s="9"/>
      <c r="B121" s="1256"/>
      <c r="C121" s="1083" t="s">
        <v>705</v>
      </c>
      <c r="D121" s="1083"/>
      <c r="E121" s="1083"/>
      <c r="F121" s="1083"/>
      <c r="G121" s="1083"/>
      <c r="H121" s="1083"/>
      <c r="I121" s="1083"/>
      <c r="J121" s="1083"/>
      <c r="K121" s="1083"/>
      <c r="L121" s="1083"/>
      <c r="M121" s="1083"/>
      <c r="N121" s="1083"/>
      <c r="O121" s="584" t="str">
        <f>IF(Q121=0," ",SUM('Patient Collection'!AM145))</f>
        <v xml:space="preserve"> </v>
      </c>
      <c r="P121" s="585" t="str">
        <f>IF(Q121=0," ",SUM('Patient Collection'!AJ145))</f>
        <v xml:space="preserve"> </v>
      </c>
      <c r="Q121" s="586">
        <f>SUM('Patient Collection'!AL145)</f>
        <v>0</v>
      </c>
    </row>
    <row r="122" spans="1:17" s="10" customFormat="1" x14ac:dyDescent="0.25">
      <c r="A122" s="9"/>
      <c r="B122" s="1256"/>
      <c r="C122" s="1083" t="s">
        <v>706</v>
      </c>
      <c r="D122" s="1083"/>
      <c r="E122" s="1083"/>
      <c r="F122" s="1083"/>
      <c r="G122" s="1083"/>
      <c r="H122" s="1083"/>
      <c r="I122" s="1083"/>
      <c r="J122" s="1083"/>
      <c r="K122" s="1083"/>
      <c r="L122" s="1083"/>
      <c r="M122" s="1083"/>
      <c r="N122" s="1083"/>
      <c r="O122" s="584" t="str">
        <f>IF(Q122=0," ",SUM('Patient Collection'!AM146))</f>
        <v xml:space="preserve"> </v>
      </c>
      <c r="P122" s="585" t="str">
        <f>IF(Q122=0," ",SUM('Patient Collection'!AJ146))</f>
        <v xml:space="preserve"> </v>
      </c>
      <c r="Q122" s="586">
        <f>SUM('Patient Collection'!AL146)</f>
        <v>0</v>
      </c>
    </row>
    <row r="123" spans="1:17" s="10" customFormat="1" x14ac:dyDescent="0.25">
      <c r="A123" s="9"/>
      <c r="B123" s="1256"/>
      <c r="C123" s="1083" t="s">
        <v>707</v>
      </c>
      <c r="D123" s="1083"/>
      <c r="E123" s="1083"/>
      <c r="F123" s="1083"/>
      <c r="G123" s="1083"/>
      <c r="H123" s="1083"/>
      <c r="I123" s="1083"/>
      <c r="J123" s="1083"/>
      <c r="K123" s="1083"/>
      <c r="L123" s="1083"/>
      <c r="M123" s="1083"/>
      <c r="N123" s="1083"/>
      <c r="O123" s="584" t="str">
        <f>IF(Q123=0," ",SUM('Patient Collection'!AM147))</f>
        <v xml:space="preserve"> </v>
      </c>
      <c r="P123" s="585" t="str">
        <f>IF(Q123=0," ",SUM('Patient Collection'!AJ147))</f>
        <v xml:space="preserve"> </v>
      </c>
      <c r="Q123" s="586">
        <f>SUM('Patient Collection'!AL147)</f>
        <v>0</v>
      </c>
    </row>
    <row r="124" spans="1:17" s="10" customFormat="1" x14ac:dyDescent="0.25">
      <c r="A124" s="9"/>
      <c r="B124" s="1256"/>
      <c r="C124" s="1083" t="s">
        <v>708</v>
      </c>
      <c r="D124" s="1083"/>
      <c r="E124" s="1083"/>
      <c r="F124" s="1083"/>
      <c r="G124" s="1083"/>
      <c r="H124" s="1083"/>
      <c r="I124" s="1083"/>
      <c r="J124" s="1083"/>
      <c r="K124" s="1083"/>
      <c r="L124" s="1083"/>
      <c r="M124" s="1083"/>
      <c r="N124" s="1083"/>
      <c r="O124" s="584" t="str">
        <f>IF(Q124=0," ",SUM('Patient Collection'!AM148))</f>
        <v xml:space="preserve"> </v>
      </c>
      <c r="P124" s="585" t="str">
        <f>IF(Q124=0," ",SUM('Patient Collection'!AJ148))</f>
        <v xml:space="preserve"> </v>
      </c>
      <c r="Q124" s="586">
        <f>SUM('Patient Collection'!AL148)</f>
        <v>0</v>
      </c>
    </row>
    <row r="125" spans="1:17" s="10" customFormat="1" x14ac:dyDescent="0.25">
      <c r="A125" s="9"/>
      <c r="B125" s="1256"/>
      <c r="C125" s="1083" t="s">
        <v>709</v>
      </c>
      <c r="D125" s="1083"/>
      <c r="E125" s="1083"/>
      <c r="F125" s="1083"/>
      <c r="G125" s="1083"/>
      <c r="H125" s="1083"/>
      <c r="I125" s="1083"/>
      <c r="J125" s="1083"/>
      <c r="K125" s="1083"/>
      <c r="L125" s="1083"/>
      <c r="M125" s="1083"/>
      <c r="N125" s="1083"/>
      <c r="O125" s="584" t="str">
        <f>IF(Q125=0," ",SUM('Patient Collection'!AM149))</f>
        <v xml:space="preserve"> </v>
      </c>
      <c r="P125" s="585" t="str">
        <f>IF(Q125=0," ",SUM('Patient Collection'!AJ149))</f>
        <v xml:space="preserve"> </v>
      </c>
      <c r="Q125" s="586">
        <f>SUM('Patient Collection'!AL149)</f>
        <v>0</v>
      </c>
    </row>
    <row r="126" spans="1:17" s="10" customFormat="1" x14ac:dyDescent="0.25">
      <c r="A126" s="9"/>
      <c r="B126" s="1283"/>
      <c r="C126" s="1083" t="s">
        <v>710</v>
      </c>
      <c r="D126" s="1083"/>
      <c r="E126" s="1083"/>
      <c r="F126" s="1083"/>
      <c r="G126" s="1083"/>
      <c r="H126" s="1083"/>
      <c r="I126" s="1083"/>
      <c r="J126" s="1083"/>
      <c r="K126" s="1083"/>
      <c r="L126" s="1083"/>
      <c r="M126" s="1083"/>
      <c r="N126" s="1083"/>
      <c r="O126" s="584" t="str">
        <f>IF(Q126=0," ",SUM('Patient Collection'!AM150))</f>
        <v xml:space="preserve"> </v>
      </c>
      <c r="P126" s="585" t="str">
        <f>IF(Q126=0," ",SUM('Patient Collection'!AJ150))</f>
        <v xml:space="preserve"> </v>
      </c>
      <c r="Q126" s="586">
        <f>SUM('Patient Collection'!AL150)</f>
        <v>0</v>
      </c>
    </row>
    <row r="127" spans="1:17" s="10" customFormat="1" ht="13.5" thickBot="1" x14ac:dyDescent="0.3">
      <c r="A127" s="9"/>
      <c r="B127" s="475">
        <v>21.1</v>
      </c>
      <c r="C127" s="1246" t="s">
        <v>283</v>
      </c>
      <c r="D127" s="1246"/>
      <c r="E127" s="1246"/>
      <c r="F127" s="1246"/>
      <c r="G127" s="1246"/>
      <c r="H127" s="1246"/>
      <c r="I127" s="1246"/>
      <c r="J127" s="1246"/>
      <c r="K127" s="1246"/>
      <c r="L127" s="1246"/>
      <c r="M127" s="1246"/>
      <c r="N127" s="1246"/>
      <c r="O127" s="465" t="str">
        <f>IF(Q127=0," ",SUM('Patient Collection'!AM151))</f>
        <v xml:space="preserve"> </v>
      </c>
      <c r="P127" s="466" t="str">
        <f>IF(Q127=0," ",SUM('Patient Collection'!AJ151))</f>
        <v xml:space="preserve"> </v>
      </c>
      <c r="Q127" s="467">
        <f>SUM('Patient Collection'!AL151)</f>
        <v>0</v>
      </c>
    </row>
    <row r="128" spans="1:17" s="10" customFormat="1" ht="13.5" thickBot="1" x14ac:dyDescent="0.3">
      <c r="A128" s="9"/>
      <c r="B128" s="435">
        <v>22</v>
      </c>
      <c r="C128" s="1300" t="s">
        <v>284</v>
      </c>
      <c r="D128" s="1300"/>
      <c r="E128" s="1300"/>
      <c r="F128" s="1300"/>
      <c r="G128" s="1300"/>
      <c r="H128" s="1300"/>
      <c r="I128" s="1300"/>
      <c r="J128" s="1300"/>
      <c r="K128" s="1300"/>
      <c r="L128" s="1300"/>
      <c r="M128" s="1300"/>
      <c r="N128" s="1300"/>
      <c r="O128" s="46" t="str">
        <f>IF(Q128=0," ",SUM('Patient Collection'!AM152))</f>
        <v xml:space="preserve"> </v>
      </c>
      <c r="P128" s="47" t="str">
        <f>IF(Q128=0," ",SUM('Patient Collection'!AJ152))</f>
        <v xml:space="preserve"> </v>
      </c>
      <c r="Q128" s="48">
        <f>SUM('Patient Collection'!AL152)</f>
        <v>0</v>
      </c>
    </row>
    <row r="129" spans="1:17" s="10" customFormat="1" ht="13.5" thickBot="1" x14ac:dyDescent="0.3">
      <c r="A129" s="9"/>
      <c r="B129" s="470">
        <v>23</v>
      </c>
      <c r="C129" s="1248" t="s">
        <v>285</v>
      </c>
      <c r="D129" s="1248"/>
      <c r="E129" s="1248"/>
      <c r="F129" s="1248"/>
      <c r="G129" s="1248"/>
      <c r="H129" s="1248"/>
      <c r="I129" s="1248"/>
      <c r="J129" s="1248"/>
      <c r="K129" s="1248"/>
      <c r="L129" s="1248"/>
      <c r="M129" s="1248"/>
      <c r="N129" s="1248"/>
      <c r="O129" s="471" t="str">
        <f>IF(Q129=0," ",SUM('Patient Collection'!AM154))</f>
        <v xml:space="preserve"> </v>
      </c>
      <c r="P129" s="472" t="str">
        <f>IF(Q129=0," ",SUM('Patient Collection'!AJ154))</f>
        <v xml:space="preserve"> </v>
      </c>
      <c r="Q129" s="473">
        <f>SUM('Patient Collection'!AL154)</f>
        <v>0</v>
      </c>
    </row>
    <row r="130" spans="1:17" s="10" customFormat="1" ht="13.5" thickBot="1" x14ac:dyDescent="0.3">
      <c r="A130" s="9"/>
      <c r="B130" s="21">
        <v>24</v>
      </c>
      <c r="C130" s="1247" t="s">
        <v>286</v>
      </c>
      <c r="D130" s="1247"/>
      <c r="E130" s="1247"/>
      <c r="F130" s="1247"/>
      <c r="G130" s="1247"/>
      <c r="H130" s="1247"/>
      <c r="I130" s="1247"/>
      <c r="J130" s="1247"/>
      <c r="K130" s="1247"/>
      <c r="L130" s="1247"/>
      <c r="M130" s="1247"/>
      <c r="N130" s="1247"/>
      <c r="O130" s="22" t="str">
        <f>IF(Q130=0," ",SUM('Patient Collection'!AM155))</f>
        <v xml:space="preserve"> </v>
      </c>
      <c r="P130" s="23" t="str">
        <f>IF(Q130=0," ",SUM('Patient Collection'!AJ155))</f>
        <v xml:space="preserve"> </v>
      </c>
      <c r="Q130" s="24">
        <f>SUM('Patient Collection'!AL155)</f>
        <v>0</v>
      </c>
    </row>
    <row r="131" spans="1:17" s="10" customFormat="1" ht="13.5" thickBot="1" x14ac:dyDescent="0.3">
      <c r="A131" s="9"/>
      <c r="B131" s="470">
        <v>25</v>
      </c>
      <c r="C131" s="1248" t="s">
        <v>287</v>
      </c>
      <c r="D131" s="1248"/>
      <c r="E131" s="1248"/>
      <c r="F131" s="1248"/>
      <c r="G131" s="1248"/>
      <c r="H131" s="1248"/>
      <c r="I131" s="1248"/>
      <c r="J131" s="1248"/>
      <c r="K131" s="1248"/>
      <c r="L131" s="1248"/>
      <c r="M131" s="1248"/>
      <c r="N131" s="1248"/>
      <c r="O131" s="471" t="str">
        <f>IF(Q131=0," ",SUM('Patient Collection'!AM157))</f>
        <v xml:space="preserve"> </v>
      </c>
      <c r="P131" s="472" t="str">
        <f>IF(Q131=0," ",SUM('Patient Collection'!AJ157))</f>
        <v xml:space="preserve"> </v>
      </c>
      <c r="Q131" s="473">
        <f>SUM('Patient Collection'!AL157)</f>
        <v>0</v>
      </c>
    </row>
    <row r="132" spans="1:17" s="10" customFormat="1" ht="13.5" thickBot="1" x14ac:dyDescent="0.3">
      <c r="A132" s="9"/>
      <c r="B132" s="21">
        <v>26</v>
      </c>
      <c r="C132" s="1247" t="s">
        <v>288</v>
      </c>
      <c r="D132" s="1247"/>
      <c r="E132" s="1247"/>
      <c r="F132" s="1247"/>
      <c r="G132" s="1247"/>
      <c r="H132" s="1247"/>
      <c r="I132" s="1247"/>
      <c r="J132" s="1247"/>
      <c r="K132" s="1247"/>
      <c r="L132" s="1247"/>
      <c r="M132" s="1247"/>
      <c r="N132" s="1247"/>
      <c r="O132" s="22" t="str">
        <f>IF(Q132=0," ",SUM('Patient Collection'!AM158))</f>
        <v xml:space="preserve"> </v>
      </c>
      <c r="P132" s="23" t="str">
        <f>IF(Q132=0," ",SUM('Patient Collection'!AJ158))</f>
        <v xml:space="preserve"> </v>
      </c>
      <c r="Q132" s="24">
        <f>SUM('Patient Collection'!AL158)</f>
        <v>0</v>
      </c>
    </row>
    <row r="133" spans="1:17" s="10" customFormat="1" ht="13.5" thickBot="1" x14ac:dyDescent="0.3">
      <c r="A133" s="9"/>
      <c r="B133" s="474">
        <v>27</v>
      </c>
      <c r="C133" s="1311" t="s">
        <v>495</v>
      </c>
      <c r="D133" s="1311"/>
      <c r="E133" s="1311"/>
      <c r="F133" s="1311"/>
      <c r="G133" s="1311"/>
      <c r="H133" s="1311"/>
      <c r="I133" s="1311"/>
      <c r="J133" s="1311"/>
      <c r="K133" s="1311"/>
      <c r="L133" s="1311"/>
      <c r="M133" s="1311"/>
      <c r="N133" s="1311"/>
      <c r="O133" s="476" t="str">
        <f>IF(Q133=0," ",SUM('Patient Collection'!AM159))</f>
        <v xml:space="preserve"> </v>
      </c>
      <c r="P133" s="477" t="str">
        <f>IF(Q133=0," ",SUM('Patient Collection'!AJ159))</f>
        <v xml:space="preserve"> </v>
      </c>
      <c r="Q133" s="478">
        <f>SUM('Patient Collection'!AL159)</f>
        <v>0</v>
      </c>
    </row>
    <row r="134" spans="1:17" s="10" customFormat="1" ht="13.5" thickBot="1" x14ac:dyDescent="0.3">
      <c r="A134" s="9"/>
      <c r="B134" s="21">
        <v>28</v>
      </c>
      <c r="C134" s="1247" t="s">
        <v>289</v>
      </c>
      <c r="D134" s="1247"/>
      <c r="E134" s="1247"/>
      <c r="F134" s="1247"/>
      <c r="G134" s="1247"/>
      <c r="H134" s="1247"/>
      <c r="I134" s="1247"/>
      <c r="J134" s="1247"/>
      <c r="K134" s="1247"/>
      <c r="L134" s="1247"/>
      <c r="M134" s="1247"/>
      <c r="N134" s="1247"/>
      <c r="O134" s="22" t="str">
        <f>IF(Q134=0," ",SUM('Patient Collection'!AM160))</f>
        <v xml:space="preserve"> </v>
      </c>
      <c r="P134" s="23" t="str">
        <f>IF(Q134=0," ",SUM('Patient Collection'!AJ160))</f>
        <v xml:space="preserve"> </v>
      </c>
      <c r="Q134" s="24">
        <f>SUM('Patient Collection'!AL160)</f>
        <v>0</v>
      </c>
    </row>
    <row r="135" spans="1:17" s="10" customFormat="1" ht="13.5" thickBot="1" x14ac:dyDescent="0.3">
      <c r="A135" s="9"/>
      <c r="B135" s="470">
        <v>29</v>
      </c>
      <c r="C135" s="1248" t="s">
        <v>290</v>
      </c>
      <c r="D135" s="1248"/>
      <c r="E135" s="1248"/>
      <c r="F135" s="1248"/>
      <c r="G135" s="1248"/>
      <c r="H135" s="1248"/>
      <c r="I135" s="1248"/>
      <c r="J135" s="1248"/>
      <c r="K135" s="1248"/>
      <c r="L135" s="1248"/>
      <c r="M135" s="1248"/>
      <c r="N135" s="1248"/>
      <c r="O135" s="471" t="str">
        <f>IF(Q135=0," ",SUM('Patient Collection'!AM161))</f>
        <v xml:space="preserve"> </v>
      </c>
      <c r="P135" s="472" t="str">
        <f>IF(Q135=0," ",SUM('Patient Collection'!AJ161))</f>
        <v xml:space="preserve"> </v>
      </c>
      <c r="Q135" s="473">
        <f>SUM('Patient Collection'!AL161)</f>
        <v>0</v>
      </c>
    </row>
    <row r="136" spans="1:17" s="10" customFormat="1" ht="13.5" thickBot="1" x14ac:dyDescent="0.3">
      <c r="A136" s="9"/>
      <c r="B136" s="21">
        <v>30</v>
      </c>
      <c r="C136" s="1247" t="s">
        <v>291</v>
      </c>
      <c r="D136" s="1247"/>
      <c r="E136" s="1247"/>
      <c r="F136" s="1247"/>
      <c r="G136" s="1247"/>
      <c r="H136" s="1247"/>
      <c r="I136" s="1247"/>
      <c r="J136" s="1247"/>
      <c r="K136" s="1247"/>
      <c r="L136" s="1247"/>
      <c r="M136" s="1247"/>
      <c r="N136" s="1247"/>
      <c r="O136" s="22" t="str">
        <f>IF(Q136=0," ",SUM('Patient Collection'!AM162))</f>
        <v xml:space="preserve"> </v>
      </c>
      <c r="P136" s="23" t="str">
        <f>IF(Q136=0," ",SUM('Patient Collection'!AJ162))</f>
        <v xml:space="preserve"> </v>
      </c>
      <c r="Q136" s="24">
        <f>SUM('Patient Collection'!AL162)</f>
        <v>0</v>
      </c>
    </row>
    <row r="137" spans="1:17" s="10" customFormat="1" x14ac:dyDescent="0.25">
      <c r="A137" s="9"/>
      <c r="B137" s="459">
        <v>31</v>
      </c>
      <c r="C137" s="710" t="s">
        <v>822</v>
      </c>
      <c r="D137" s="1244"/>
      <c r="E137" s="1244"/>
      <c r="F137" s="1244"/>
      <c r="G137" s="1244"/>
      <c r="H137" s="1244"/>
      <c r="I137" s="1244"/>
      <c r="J137" s="1244"/>
      <c r="K137" s="1244"/>
      <c r="L137" s="1244"/>
      <c r="M137" s="1244"/>
      <c r="N137" s="1244"/>
      <c r="O137" s="589" t="str">
        <f>IF(Q137=0," ",SUM('Patient Collection'!AM163))</f>
        <v xml:space="preserve"> </v>
      </c>
      <c r="P137" s="590" t="str">
        <f>IF(Q137=0," ",SUM('Patient Collection'!AJ163))</f>
        <v xml:space="preserve"> </v>
      </c>
      <c r="Q137" s="591">
        <f>SUM('Patient Collection'!AL163)</f>
        <v>0</v>
      </c>
    </row>
    <row r="138" spans="1:17" s="10" customFormat="1" ht="13.5" thickBot="1" x14ac:dyDescent="0.3">
      <c r="A138" s="9"/>
      <c r="B138" s="475">
        <v>31.1</v>
      </c>
      <c r="C138" s="1080" t="s">
        <v>969</v>
      </c>
      <c r="D138" s="1246"/>
      <c r="E138" s="1246"/>
      <c r="F138" s="1246"/>
      <c r="G138" s="1246"/>
      <c r="H138" s="1246"/>
      <c r="I138" s="1246"/>
      <c r="J138" s="1246"/>
      <c r="K138" s="1246"/>
      <c r="L138" s="1246"/>
      <c r="M138" s="1246"/>
      <c r="N138" s="1246"/>
      <c r="O138" s="465" t="str">
        <f>IF(Q138=0," ",SUM('Patient Collection'!AM164))</f>
        <v xml:space="preserve"> </v>
      </c>
      <c r="P138" s="466" t="str">
        <f>IF(Q138=0," ",SUM('Patient Collection'!AJ164))</f>
        <v xml:space="preserve"> </v>
      </c>
      <c r="Q138" s="467">
        <f>SUM('Patient Collection'!AL164)</f>
        <v>0</v>
      </c>
    </row>
    <row r="139" spans="1:17" s="10" customFormat="1" x14ac:dyDescent="0.25">
      <c r="A139" s="9"/>
      <c r="B139" s="25">
        <v>32</v>
      </c>
      <c r="C139" s="726" t="s">
        <v>292</v>
      </c>
      <c r="D139" s="1272"/>
      <c r="E139" s="1272"/>
      <c r="F139" s="1272"/>
      <c r="G139" s="1272"/>
      <c r="H139" s="1272"/>
      <c r="I139" s="1272"/>
      <c r="J139" s="1272"/>
      <c r="K139" s="1272"/>
      <c r="L139" s="1272"/>
      <c r="M139" s="1272"/>
      <c r="N139" s="1272"/>
      <c r="O139" s="592" t="str">
        <f>IF(Q139=0," ",SUM('Patient Collection'!AM166))</f>
        <v xml:space="preserve"> </v>
      </c>
      <c r="P139" s="593" t="str">
        <f>IF(Q139=0," ",SUM('Patient Collection'!AJ166))</f>
        <v xml:space="preserve"> </v>
      </c>
      <c r="Q139" s="594">
        <f>SUM('Patient Collection'!AL166)</f>
        <v>0</v>
      </c>
    </row>
    <row r="140" spans="1:17" s="10" customFormat="1" ht="26.25" customHeight="1" x14ac:dyDescent="0.25">
      <c r="A140" s="9"/>
      <c r="B140" s="31">
        <v>32.1</v>
      </c>
      <c r="C140" s="902" t="s">
        <v>293</v>
      </c>
      <c r="D140" s="1290"/>
      <c r="E140" s="1290"/>
      <c r="F140" s="1290"/>
      <c r="G140" s="1290"/>
      <c r="H140" s="1290"/>
      <c r="I140" s="1290"/>
      <c r="J140" s="1290"/>
      <c r="K140" s="1290"/>
      <c r="L140" s="1290"/>
      <c r="M140" s="1290"/>
      <c r="N140" s="1290"/>
      <c r="O140" s="49" t="str">
        <f>IF(Q140=0," ",SUM('Patient Collection'!AM167))</f>
        <v xml:space="preserve"> </v>
      </c>
      <c r="P140" s="29" t="str">
        <f>IF(Q140=0," ",SUM('Patient Collection'!AJ167))</f>
        <v xml:space="preserve"> </v>
      </c>
      <c r="Q140" s="50">
        <f>SUM('Patient Collection'!AL167)</f>
        <v>0</v>
      </c>
    </row>
    <row r="141" spans="1:17" s="10" customFormat="1" x14ac:dyDescent="0.25">
      <c r="A141" s="9"/>
      <c r="B141" s="1284">
        <v>32.200000000000003</v>
      </c>
      <c r="C141" s="784" t="s">
        <v>294</v>
      </c>
      <c r="D141" s="1237"/>
      <c r="E141" s="1237"/>
      <c r="F141" s="1237"/>
      <c r="G141" s="1237"/>
      <c r="H141" s="1237"/>
      <c r="I141" s="1237"/>
      <c r="J141" s="1237"/>
      <c r="K141" s="1237"/>
      <c r="L141" s="1237"/>
      <c r="M141" s="1237"/>
      <c r="N141" s="1238"/>
      <c r="O141" s="581" t="str">
        <f t="shared" ref="O141:O148" si="2">IF(Q141=0," ",SUM(P141/Q141))</f>
        <v xml:space="preserve"> </v>
      </c>
      <c r="P141" s="582" t="str">
        <f>IF(Q141=0," ",COUNTIFS('Patient Collection'!O166:AH166,"1",'Patient Collection'!O167:AH167,"1",'Patient Collection'!O168:AH168,"1"))</f>
        <v xml:space="preserve"> </v>
      </c>
      <c r="Q141" s="583">
        <f>SUM('Patient Collection'!AL168)</f>
        <v>0</v>
      </c>
    </row>
    <row r="142" spans="1:17" s="10" customFormat="1" x14ac:dyDescent="0.25">
      <c r="A142" s="9"/>
      <c r="B142" s="1285"/>
      <c r="C142" s="784" t="s">
        <v>295</v>
      </c>
      <c r="D142" s="1237"/>
      <c r="E142" s="1237"/>
      <c r="F142" s="1237"/>
      <c r="G142" s="1237"/>
      <c r="H142" s="1237"/>
      <c r="I142" s="1237"/>
      <c r="J142" s="1237"/>
      <c r="K142" s="1237"/>
      <c r="L142" s="1237"/>
      <c r="M142" s="1237"/>
      <c r="N142" s="1238"/>
      <c r="O142" s="581" t="str">
        <f t="shared" si="2"/>
        <v xml:space="preserve"> </v>
      </c>
      <c r="P142" s="582" t="str">
        <f>IF(Q142=0," ",COUNTIFS('Patient Collection'!O166:AH166,"1",'Patient Collection'!O167:AH167,"1",'Patient Collection'!O168:AH168,"2"))</f>
        <v xml:space="preserve"> </v>
      </c>
      <c r="Q142" s="583">
        <f>SUM('Patient Collection'!AL168)</f>
        <v>0</v>
      </c>
    </row>
    <row r="143" spans="1:17" s="10" customFormat="1" x14ac:dyDescent="0.25">
      <c r="A143" s="9"/>
      <c r="B143" s="1285"/>
      <c r="C143" s="784" t="s">
        <v>296</v>
      </c>
      <c r="D143" s="1237"/>
      <c r="E143" s="1237"/>
      <c r="F143" s="1237"/>
      <c r="G143" s="1237"/>
      <c r="H143" s="1237"/>
      <c r="I143" s="1237"/>
      <c r="J143" s="1237"/>
      <c r="K143" s="1237"/>
      <c r="L143" s="1237"/>
      <c r="M143" s="1237"/>
      <c r="N143" s="1238"/>
      <c r="O143" s="581" t="str">
        <f t="shared" si="2"/>
        <v xml:space="preserve"> </v>
      </c>
      <c r="P143" s="582" t="str">
        <f>IF(Q143=0," ",COUNTIFS('Patient Collection'!O166:AH166,"1",'Patient Collection'!O167:AH167,"1",'Patient Collection'!O168:AH168,"3"))</f>
        <v xml:space="preserve"> </v>
      </c>
      <c r="Q143" s="583">
        <f>SUM('Patient Collection'!AL168)</f>
        <v>0</v>
      </c>
    </row>
    <row r="144" spans="1:17" s="10" customFormat="1" x14ac:dyDescent="0.25">
      <c r="A144" s="9"/>
      <c r="B144" s="1285"/>
      <c r="C144" s="784" t="s">
        <v>297</v>
      </c>
      <c r="D144" s="1237"/>
      <c r="E144" s="1237"/>
      <c r="F144" s="1237"/>
      <c r="G144" s="1237"/>
      <c r="H144" s="1237"/>
      <c r="I144" s="1237"/>
      <c r="J144" s="1237"/>
      <c r="K144" s="1237"/>
      <c r="L144" s="1237"/>
      <c r="M144" s="1237"/>
      <c r="N144" s="1238"/>
      <c r="O144" s="581" t="str">
        <f t="shared" si="2"/>
        <v xml:space="preserve"> </v>
      </c>
      <c r="P144" s="582" t="str">
        <f>IF(Q144=0," ",COUNTIFS('Patient Collection'!O166:AH166,"1",'Patient Collection'!O167:AH167,"1",'Patient Collection'!O168:AH168,"4"))</f>
        <v xml:space="preserve"> </v>
      </c>
      <c r="Q144" s="583">
        <f>SUM('Patient Collection'!AL168)</f>
        <v>0</v>
      </c>
    </row>
    <row r="145" spans="1:17" s="10" customFormat="1" x14ac:dyDescent="0.25">
      <c r="A145" s="9"/>
      <c r="B145" s="1285"/>
      <c r="C145" s="784" t="s">
        <v>298</v>
      </c>
      <c r="D145" s="1237"/>
      <c r="E145" s="1237"/>
      <c r="F145" s="1237"/>
      <c r="G145" s="1237"/>
      <c r="H145" s="1237"/>
      <c r="I145" s="1237"/>
      <c r="J145" s="1237"/>
      <c r="K145" s="1237"/>
      <c r="L145" s="1237"/>
      <c r="M145" s="1237"/>
      <c r="N145" s="1238"/>
      <c r="O145" s="581" t="str">
        <f t="shared" si="2"/>
        <v xml:space="preserve"> </v>
      </c>
      <c r="P145" s="582" t="str">
        <f>IF(Q145=0," ",COUNTIFS('Patient Collection'!O166:AH166,"1",'Patient Collection'!O167:AH167,"1",'Patient Collection'!O168:AH168,"5"))</f>
        <v xml:space="preserve"> </v>
      </c>
      <c r="Q145" s="583">
        <f>SUM('Patient Collection'!AL168)</f>
        <v>0</v>
      </c>
    </row>
    <row r="146" spans="1:17" s="10" customFormat="1" x14ac:dyDescent="0.25">
      <c r="A146" s="9"/>
      <c r="B146" s="1285"/>
      <c r="C146" s="784" t="s">
        <v>299</v>
      </c>
      <c r="D146" s="1237"/>
      <c r="E146" s="1237"/>
      <c r="F146" s="1237"/>
      <c r="G146" s="1237"/>
      <c r="H146" s="1237"/>
      <c r="I146" s="1237"/>
      <c r="J146" s="1237"/>
      <c r="K146" s="1237"/>
      <c r="L146" s="1237"/>
      <c r="M146" s="1237"/>
      <c r="N146" s="1238"/>
      <c r="O146" s="581" t="str">
        <f t="shared" si="2"/>
        <v xml:space="preserve"> </v>
      </c>
      <c r="P146" s="582" t="str">
        <f>IF(Q146=0," ",COUNTIFS('Patient Collection'!O166:AH166,"1",'Patient Collection'!O167:AH167,"1",'Patient Collection'!O168:AH168,"6"))</f>
        <v xml:space="preserve"> </v>
      </c>
      <c r="Q146" s="583">
        <f>SUM('Patient Collection'!AL168)</f>
        <v>0</v>
      </c>
    </row>
    <row r="147" spans="1:17" s="10" customFormat="1" x14ac:dyDescent="0.25">
      <c r="A147" s="9"/>
      <c r="B147" s="1285"/>
      <c r="C147" s="784" t="s">
        <v>300</v>
      </c>
      <c r="D147" s="1237"/>
      <c r="E147" s="1237"/>
      <c r="F147" s="1237"/>
      <c r="G147" s="1237"/>
      <c r="H147" s="1237"/>
      <c r="I147" s="1237"/>
      <c r="J147" s="1237"/>
      <c r="K147" s="1237"/>
      <c r="L147" s="1237"/>
      <c r="M147" s="1237"/>
      <c r="N147" s="1238"/>
      <c r="O147" s="581" t="str">
        <f t="shared" si="2"/>
        <v xml:space="preserve"> </v>
      </c>
      <c r="P147" s="582" t="str">
        <f>IF(Q147=0," ",COUNTIFS('Patient Collection'!O166:AH166,"1",'Patient Collection'!O167:AH167,"1",'Patient Collection'!O168:AH168,"7"))</f>
        <v xml:space="preserve"> </v>
      </c>
      <c r="Q147" s="583">
        <f>SUM('Patient Collection'!AL168)</f>
        <v>0</v>
      </c>
    </row>
    <row r="148" spans="1:17" s="10" customFormat="1" ht="13.5" thickBot="1" x14ac:dyDescent="0.3">
      <c r="A148" s="9"/>
      <c r="B148" s="1355"/>
      <c r="C148" s="1317" t="s">
        <v>496</v>
      </c>
      <c r="D148" s="1318"/>
      <c r="E148" s="1318"/>
      <c r="F148" s="1318"/>
      <c r="G148" s="1318"/>
      <c r="H148" s="1318"/>
      <c r="I148" s="1318"/>
      <c r="J148" s="1318"/>
      <c r="K148" s="1318"/>
      <c r="L148" s="1318"/>
      <c r="M148" s="1318"/>
      <c r="N148" s="1319"/>
      <c r="O148" s="605" t="str">
        <f t="shared" si="2"/>
        <v xml:space="preserve"> </v>
      </c>
      <c r="P148" s="606" t="str">
        <f>IF(Q148=0," ",COUNTIFS('Patient Collection'!O166:AH166,"1",'Patient Collection'!O167:AH167,"1",'Patient Collection'!O168:AH168,"8"))</f>
        <v xml:space="preserve"> </v>
      </c>
      <c r="Q148" s="607">
        <f>SUM('Patient Collection'!AL168)</f>
        <v>0</v>
      </c>
    </row>
    <row r="149" spans="1:17" s="33" customFormat="1" ht="13.5" thickBot="1" x14ac:dyDescent="0.3">
      <c r="A149" s="455"/>
      <c r="B149" s="456"/>
      <c r="C149" s="437"/>
      <c r="D149" s="437"/>
      <c r="E149" s="437"/>
      <c r="F149" s="437"/>
      <c r="G149" s="437"/>
      <c r="H149" s="437"/>
      <c r="I149" s="437"/>
      <c r="J149" s="437"/>
      <c r="K149" s="437"/>
      <c r="L149" s="437"/>
      <c r="M149" s="437"/>
      <c r="N149" s="437"/>
      <c r="O149" s="457"/>
      <c r="P149" s="457"/>
      <c r="Q149" s="457"/>
    </row>
    <row r="150" spans="1:17" s="10" customFormat="1" ht="13.5" thickBot="1" x14ac:dyDescent="0.3">
      <c r="A150" s="9"/>
      <c r="B150" s="1269" t="s">
        <v>246</v>
      </c>
      <c r="C150" s="1270"/>
      <c r="D150" s="1270"/>
      <c r="E150" s="1270"/>
      <c r="F150" s="1270"/>
      <c r="G150" s="1270"/>
      <c r="H150" s="1270"/>
      <c r="I150" s="1270"/>
      <c r="J150" s="1270"/>
      <c r="K150" s="1270"/>
      <c r="L150" s="1270"/>
      <c r="M150" s="1270"/>
      <c r="N150" s="1270"/>
      <c r="O150" s="1270"/>
      <c r="P150" s="1270"/>
      <c r="Q150" s="1271"/>
    </row>
    <row r="151" spans="1:17" s="10" customFormat="1" ht="13.5" thickBot="1" x14ac:dyDescent="0.3">
      <c r="A151" s="9"/>
      <c r="B151" s="1266" t="s">
        <v>18</v>
      </c>
      <c r="C151" s="1267"/>
      <c r="D151" s="1267"/>
      <c r="E151" s="1267"/>
      <c r="F151" s="1267"/>
      <c r="G151" s="1267"/>
      <c r="H151" s="1267"/>
      <c r="I151" s="1267"/>
      <c r="J151" s="1267"/>
      <c r="K151" s="1267"/>
      <c r="L151" s="1267"/>
      <c r="M151" s="1267"/>
      <c r="N151" s="1267"/>
      <c r="O151" s="1267"/>
      <c r="P151" s="1267"/>
      <c r="Q151" s="1268"/>
    </row>
    <row r="152" spans="1:17" s="10" customFormat="1" ht="13.5" thickBot="1" x14ac:dyDescent="0.3">
      <c r="A152" s="9"/>
      <c r="B152" s="470">
        <v>33</v>
      </c>
      <c r="C152" s="1152" t="s">
        <v>823</v>
      </c>
      <c r="D152" s="1248"/>
      <c r="E152" s="1248"/>
      <c r="F152" s="1248"/>
      <c r="G152" s="1248"/>
      <c r="H152" s="1248"/>
      <c r="I152" s="1248"/>
      <c r="J152" s="1248"/>
      <c r="K152" s="1248"/>
      <c r="L152" s="1248"/>
      <c r="M152" s="1248"/>
      <c r="N152" s="1248"/>
      <c r="O152" s="471" t="str">
        <f>IF(Q152=0," ",SUM('Patient Collection'!AM172))</f>
        <v xml:space="preserve"> </v>
      </c>
      <c r="P152" s="472" t="str">
        <f>IF(Q152=0," ",SUM('Patient Collection'!AJ172))</f>
        <v xml:space="preserve"> </v>
      </c>
      <c r="Q152" s="473">
        <f>SUM('Patient Collection'!AL172)</f>
        <v>0</v>
      </c>
    </row>
    <row r="153" spans="1:17" s="10" customFormat="1" ht="13.5" thickBot="1" x14ac:dyDescent="0.3">
      <c r="A153" s="9"/>
      <c r="B153" s="21">
        <v>34</v>
      </c>
      <c r="C153" s="1155" t="s">
        <v>824</v>
      </c>
      <c r="D153" s="1247"/>
      <c r="E153" s="1247"/>
      <c r="F153" s="1247"/>
      <c r="G153" s="1247"/>
      <c r="H153" s="1247"/>
      <c r="I153" s="1247"/>
      <c r="J153" s="1247"/>
      <c r="K153" s="1247"/>
      <c r="L153" s="1247"/>
      <c r="M153" s="1247"/>
      <c r="N153" s="1247"/>
      <c r="O153" s="22" t="str">
        <f>IF(Q153=0," ",SUM('Patient Collection'!AM174))</f>
        <v xml:space="preserve"> </v>
      </c>
      <c r="P153" s="23" t="str">
        <f>IF(Q153=0," ",SUM('Patient Collection'!AJ174))</f>
        <v xml:space="preserve"> </v>
      </c>
      <c r="Q153" s="24">
        <f>SUM('Patient Collection'!AL174)</f>
        <v>0</v>
      </c>
    </row>
    <row r="154" spans="1:17" s="10" customFormat="1" x14ac:dyDescent="0.25">
      <c r="A154" s="9"/>
      <c r="B154" s="459">
        <v>35</v>
      </c>
      <c r="C154" s="1244" t="s">
        <v>301</v>
      </c>
      <c r="D154" s="1244"/>
      <c r="E154" s="1244"/>
      <c r="F154" s="1244"/>
      <c r="G154" s="1244"/>
      <c r="H154" s="1244"/>
      <c r="I154" s="1244"/>
      <c r="J154" s="1244"/>
      <c r="K154" s="1244"/>
      <c r="L154" s="1244"/>
      <c r="M154" s="1244"/>
      <c r="N154" s="1244"/>
      <c r="O154" s="460" t="str">
        <f>IF(Q154=0," ",SUM('Patient Collection'!AM176))</f>
        <v xml:space="preserve"> </v>
      </c>
      <c r="P154" s="461" t="str">
        <f>IF(Q154=0," ",SUM('Patient Collection'!AJ176))</f>
        <v xml:space="preserve"> </v>
      </c>
      <c r="Q154" s="462">
        <f>SUM('Patient Collection'!AL176)</f>
        <v>0</v>
      </c>
    </row>
    <row r="155" spans="1:17" s="10" customFormat="1" x14ac:dyDescent="0.25">
      <c r="A155" s="9"/>
      <c r="B155" s="1255">
        <v>35.1</v>
      </c>
      <c r="C155" s="1315" t="s">
        <v>859</v>
      </c>
      <c r="D155" s="1305"/>
      <c r="E155" s="1305"/>
      <c r="F155" s="1305"/>
      <c r="G155" s="1305"/>
      <c r="H155" s="1305"/>
      <c r="I155" s="1305"/>
      <c r="J155" s="1305"/>
      <c r="K155" s="1305"/>
      <c r="L155" s="1305"/>
      <c r="M155" s="1305"/>
      <c r="N155" s="1306"/>
      <c r="O155" s="600" t="str">
        <f>IF(Q155=0," ",SUM(P155/Q155))</f>
        <v xml:space="preserve"> </v>
      </c>
      <c r="P155" s="585" t="str">
        <f>IF(Q155=0," ",COUNTIFS('Patient Collection'!O176:AH176,"1",'Patient Collection'!O178:AH178,"1"))</f>
        <v xml:space="preserve"> </v>
      </c>
      <c r="Q155" s="586">
        <f>SUM('Patient Collection'!AL178)</f>
        <v>0</v>
      </c>
    </row>
    <row r="156" spans="1:17" s="10" customFormat="1" x14ac:dyDescent="0.25">
      <c r="A156" s="9"/>
      <c r="B156" s="1256"/>
      <c r="C156" s="1315" t="s">
        <v>860</v>
      </c>
      <c r="D156" s="1305"/>
      <c r="E156" s="1305"/>
      <c r="F156" s="1305"/>
      <c r="G156" s="1305"/>
      <c r="H156" s="1305"/>
      <c r="I156" s="1305"/>
      <c r="J156" s="1305"/>
      <c r="K156" s="1305"/>
      <c r="L156" s="1305"/>
      <c r="M156" s="1305"/>
      <c r="N156" s="1306"/>
      <c r="O156" s="600" t="str">
        <f>IF(Q156=0," ",SUM(P156/Q156))</f>
        <v xml:space="preserve"> </v>
      </c>
      <c r="P156" s="585" t="str">
        <f>IF(Q156=0," ",COUNTIFS('Patient Collection'!O176:AH176,"1",'Patient Collection'!O178:AH178,"2"))</f>
        <v xml:space="preserve"> </v>
      </c>
      <c r="Q156" s="586">
        <f>SUM('Patient Collection'!AL178)</f>
        <v>0</v>
      </c>
    </row>
    <row r="157" spans="1:17" s="10" customFormat="1" ht="25.5" customHeight="1" thickBot="1" x14ac:dyDescent="0.3">
      <c r="A157" s="9"/>
      <c r="B157" s="1360"/>
      <c r="C157" s="1312" t="s">
        <v>861</v>
      </c>
      <c r="D157" s="1313"/>
      <c r="E157" s="1313"/>
      <c r="F157" s="1313"/>
      <c r="G157" s="1313"/>
      <c r="H157" s="1313"/>
      <c r="I157" s="1313"/>
      <c r="J157" s="1313"/>
      <c r="K157" s="1313"/>
      <c r="L157" s="1313"/>
      <c r="M157" s="1313"/>
      <c r="N157" s="1314"/>
      <c r="O157" s="608" t="str">
        <f>IF(Q157=0," ",SUM(P157/Q157))</f>
        <v xml:space="preserve"> </v>
      </c>
      <c r="P157" s="587" t="str">
        <f>IF(Q157=0," ",COUNTIFS('Patient Collection'!O176:AH176,"1",'Patient Collection'!O178:AH178,"3"))</f>
        <v xml:space="preserve"> </v>
      </c>
      <c r="Q157" s="588">
        <f>SUM('Patient Collection'!AL178)</f>
        <v>0</v>
      </c>
    </row>
    <row r="158" spans="1:17" s="10" customFormat="1" x14ac:dyDescent="0.25">
      <c r="A158" s="9"/>
      <c r="B158" s="25">
        <v>36</v>
      </c>
      <c r="C158" s="726" t="s">
        <v>825</v>
      </c>
      <c r="D158" s="1272"/>
      <c r="E158" s="1272"/>
      <c r="F158" s="1272"/>
      <c r="G158" s="1272"/>
      <c r="H158" s="1272"/>
      <c r="I158" s="1272"/>
      <c r="J158" s="1272"/>
      <c r="K158" s="1272"/>
      <c r="L158" s="1272"/>
      <c r="M158" s="1272"/>
      <c r="N158" s="1272"/>
      <c r="O158" s="34" t="str">
        <f>IF(Q158=0," ",SUM('Patient Collection'!AM179))</f>
        <v xml:space="preserve"> </v>
      </c>
      <c r="P158" s="35" t="str">
        <f>IF(Q158=0," ",SUM('Patient Collection'!AJ179))</f>
        <v xml:space="preserve"> </v>
      </c>
      <c r="Q158" s="36">
        <f>SUM('Patient Collection'!AL179)</f>
        <v>0</v>
      </c>
    </row>
    <row r="159" spans="1:17" s="10" customFormat="1" ht="25.5" customHeight="1" x14ac:dyDescent="0.25">
      <c r="A159" s="9"/>
      <c r="B159" s="1284">
        <v>36.1</v>
      </c>
      <c r="C159" s="700" t="s">
        <v>848</v>
      </c>
      <c r="D159" s="1291"/>
      <c r="E159" s="1291"/>
      <c r="F159" s="1291"/>
      <c r="G159" s="1291"/>
      <c r="H159" s="1291"/>
      <c r="I159" s="1291"/>
      <c r="J159" s="1291"/>
      <c r="K159" s="1291"/>
      <c r="L159" s="1291"/>
      <c r="M159" s="1291"/>
      <c r="N159" s="1291"/>
      <c r="O159" s="599" t="str">
        <f>IF(Q159=0," ",SUM(P159/Q159))</f>
        <v xml:space="preserve"> </v>
      </c>
      <c r="P159" s="582" t="str">
        <f>IF(Q159=0," ",COUNTIFS('Patient Collection'!O179:AH179,"1",'Patient Collection'!O181:AH181,"1"))</f>
        <v xml:space="preserve"> </v>
      </c>
      <c r="Q159" s="583">
        <f>SUM('Patient Collection'!AL181)</f>
        <v>0</v>
      </c>
    </row>
    <row r="160" spans="1:17" s="10" customFormat="1" ht="25.5" customHeight="1" x14ac:dyDescent="0.25">
      <c r="A160" s="9"/>
      <c r="B160" s="1285"/>
      <c r="C160" s="700" t="s">
        <v>849</v>
      </c>
      <c r="D160" s="1291"/>
      <c r="E160" s="1291"/>
      <c r="F160" s="1291"/>
      <c r="G160" s="1291"/>
      <c r="H160" s="1291"/>
      <c r="I160" s="1291"/>
      <c r="J160" s="1291"/>
      <c r="K160" s="1291"/>
      <c r="L160" s="1291"/>
      <c r="M160" s="1291"/>
      <c r="N160" s="1291"/>
      <c r="O160" s="599" t="str">
        <f>IF(Q160=0," ",SUM(P160/Q160))</f>
        <v xml:space="preserve"> </v>
      </c>
      <c r="P160" s="582" t="str">
        <f>IF(Q160=0," ",COUNTIFS('Patient Collection'!O179:AH179,"1",'Patient Collection'!O181:AH181,"2"))</f>
        <v xml:space="preserve"> </v>
      </c>
      <c r="Q160" s="583">
        <f>SUM('Patient Collection'!AL181)</f>
        <v>0</v>
      </c>
    </row>
    <row r="161" spans="1:17" s="10" customFormat="1" ht="25.5" customHeight="1" x14ac:dyDescent="0.25">
      <c r="A161" s="9"/>
      <c r="B161" s="1359"/>
      <c r="C161" s="700" t="s">
        <v>850</v>
      </c>
      <c r="D161" s="1291"/>
      <c r="E161" s="1291"/>
      <c r="F161" s="1291"/>
      <c r="G161" s="1291"/>
      <c r="H161" s="1291"/>
      <c r="I161" s="1291"/>
      <c r="J161" s="1291"/>
      <c r="K161" s="1291"/>
      <c r="L161" s="1291"/>
      <c r="M161" s="1291"/>
      <c r="N161" s="1291"/>
      <c r="O161" s="599" t="str">
        <f>IF(Q161=0," ",SUM(P161/Q161))</f>
        <v xml:space="preserve"> </v>
      </c>
      <c r="P161" s="582" t="str">
        <f>IF(Q161=0," ",COUNTIFS('Patient Collection'!O179:AH179,"1",'Patient Collection'!O181:AH181,"3"))</f>
        <v xml:space="preserve"> </v>
      </c>
      <c r="Q161" s="583">
        <f>SUM('Patient Collection'!AL181)</f>
        <v>0</v>
      </c>
    </row>
    <row r="162" spans="1:17" s="10" customFormat="1" ht="13.5" thickBot="1" x14ac:dyDescent="0.3">
      <c r="A162" s="9"/>
      <c r="B162" s="32">
        <v>36.200000000000003</v>
      </c>
      <c r="C162" s="1112" t="s">
        <v>826</v>
      </c>
      <c r="D162" s="1239"/>
      <c r="E162" s="1239"/>
      <c r="F162" s="1239"/>
      <c r="G162" s="1239"/>
      <c r="H162" s="1239"/>
      <c r="I162" s="1239"/>
      <c r="J162" s="1239"/>
      <c r="K162" s="1239"/>
      <c r="L162" s="1239"/>
      <c r="M162" s="1239"/>
      <c r="N162" s="1239"/>
      <c r="O162" s="18" t="str">
        <f>IF(Q162=0," ",SUM('Patient Collection'!AM182))</f>
        <v xml:space="preserve"> </v>
      </c>
      <c r="P162" s="19" t="str">
        <f>IF(Q162=0," ",SUM('Patient Collection'!AJ182))</f>
        <v xml:space="preserve"> </v>
      </c>
      <c r="Q162" s="20">
        <f>SUM('Patient Collection'!AL182)</f>
        <v>0</v>
      </c>
    </row>
    <row r="163" spans="1:17" s="10" customFormat="1" ht="13.5" thickBot="1" x14ac:dyDescent="0.3">
      <c r="A163" s="9"/>
      <c r="B163" s="468">
        <v>37</v>
      </c>
      <c r="C163" s="1341" t="s">
        <v>970</v>
      </c>
      <c r="D163" s="1342"/>
      <c r="E163" s="1342"/>
      <c r="F163" s="1342"/>
      <c r="G163" s="1342"/>
      <c r="H163" s="1342"/>
      <c r="I163" s="1342"/>
      <c r="J163" s="1342"/>
      <c r="K163" s="1342"/>
      <c r="L163" s="1342"/>
      <c r="M163" s="1342"/>
      <c r="N163" s="1342"/>
      <c r="O163" s="487" t="str">
        <f>IF(Q163=0," ",SUM('Patient Collection'!AM184))</f>
        <v xml:space="preserve"> </v>
      </c>
      <c r="P163" s="488" t="str">
        <f>IF(Q163=0," ",SUM('Patient Collection'!AJ184))</f>
        <v xml:space="preserve"> </v>
      </c>
      <c r="Q163" s="489">
        <f>SUM('Patient Collection'!AL184)</f>
        <v>0</v>
      </c>
    </row>
    <row r="164" spans="1:17" s="10" customFormat="1" ht="13.5" thickBot="1" x14ac:dyDescent="0.3">
      <c r="A164" s="9"/>
      <c r="B164" s="1263" t="s">
        <v>259</v>
      </c>
      <c r="C164" s="1264"/>
      <c r="D164" s="1264"/>
      <c r="E164" s="1264"/>
      <c r="F164" s="1264"/>
      <c r="G164" s="1264"/>
      <c r="H164" s="1264"/>
      <c r="I164" s="1264"/>
      <c r="J164" s="1264"/>
      <c r="K164" s="1264"/>
      <c r="L164" s="1264"/>
      <c r="M164" s="1264"/>
      <c r="N164" s="1264"/>
      <c r="O164" s="1264"/>
      <c r="P164" s="1264"/>
      <c r="Q164" s="1265"/>
    </row>
    <row r="165" spans="1:17" s="10" customFormat="1" x14ac:dyDescent="0.25">
      <c r="A165" s="9"/>
      <c r="B165" s="25">
        <v>38</v>
      </c>
      <c r="C165" s="1343" t="s">
        <v>302</v>
      </c>
      <c r="D165" s="1343"/>
      <c r="E165" s="1343"/>
      <c r="F165" s="1343"/>
      <c r="G165" s="1343"/>
      <c r="H165" s="1343"/>
      <c r="I165" s="1343"/>
      <c r="J165" s="1343"/>
      <c r="K165" s="1343"/>
      <c r="L165" s="1343"/>
      <c r="M165" s="1343"/>
      <c r="N165" s="1343"/>
      <c r="O165" s="34" t="str">
        <f>IF(Q165=0," ",SUM('Patient Collection'!AM187))</f>
        <v xml:space="preserve"> </v>
      </c>
      <c r="P165" s="35" t="str">
        <f>IF(Q165=0," ",SUM('Patient Collection'!AJ187))</f>
        <v xml:space="preserve"> </v>
      </c>
      <c r="Q165" s="36">
        <f>SUM('Patient Collection'!AL187)</f>
        <v>0</v>
      </c>
    </row>
    <row r="166" spans="1:17" s="10" customFormat="1" ht="26.25" customHeight="1" x14ac:dyDescent="0.25">
      <c r="A166" s="9"/>
      <c r="B166" s="31">
        <v>38.1</v>
      </c>
      <c r="C166" s="1310" t="s">
        <v>303</v>
      </c>
      <c r="D166" s="1310"/>
      <c r="E166" s="1310"/>
      <c r="F166" s="1310"/>
      <c r="G166" s="1310"/>
      <c r="H166" s="1310"/>
      <c r="I166" s="1310"/>
      <c r="J166" s="1310"/>
      <c r="K166" s="1310"/>
      <c r="L166" s="1310"/>
      <c r="M166" s="1310"/>
      <c r="N166" s="1310"/>
      <c r="O166" s="49" t="str">
        <f>IF(Q166=0," ",SUM('Patient Collection'!AM189))</f>
        <v xml:space="preserve"> </v>
      </c>
      <c r="P166" s="29" t="str">
        <f>IF(Q166=0," ",SUM('Patient Collection'!AJ189))</f>
        <v xml:space="preserve"> </v>
      </c>
      <c r="Q166" s="50">
        <f>SUM('Patient Collection'!AL189)</f>
        <v>0</v>
      </c>
    </row>
    <row r="167" spans="1:17" s="10" customFormat="1" x14ac:dyDescent="0.25">
      <c r="A167" s="9"/>
      <c r="B167" s="1284">
        <v>38.200000000000003</v>
      </c>
      <c r="C167" s="1275" t="s">
        <v>511</v>
      </c>
      <c r="D167" s="1275"/>
      <c r="E167" s="1275"/>
      <c r="F167" s="1275"/>
      <c r="G167" s="1275"/>
      <c r="H167" s="1275"/>
      <c r="I167" s="1275"/>
      <c r="J167" s="1275"/>
      <c r="K167" s="1275"/>
      <c r="L167" s="1275"/>
      <c r="M167" s="1275"/>
      <c r="N167" s="1275"/>
      <c r="O167" s="595" t="str">
        <f>IF(Q167=0," ",SUM('Patient Collection'!AM191))</f>
        <v xml:space="preserve"> </v>
      </c>
      <c r="P167" s="596" t="str">
        <f>IF(Q167=0," ",SUM('Patient Collection'!AJ191))</f>
        <v xml:space="preserve"> </v>
      </c>
      <c r="Q167" s="604">
        <f>SUM('Patient Collection'!AL191)</f>
        <v>0</v>
      </c>
    </row>
    <row r="168" spans="1:17" s="10" customFormat="1" ht="13.5" thickBot="1" x14ac:dyDescent="0.3">
      <c r="A168" s="9"/>
      <c r="B168" s="1285"/>
      <c r="C168" s="1316" t="s">
        <v>512</v>
      </c>
      <c r="D168" s="1316"/>
      <c r="E168" s="1316"/>
      <c r="F168" s="1316"/>
      <c r="G168" s="1316"/>
      <c r="H168" s="1316"/>
      <c r="I168" s="1316"/>
      <c r="J168" s="1316"/>
      <c r="K168" s="1316"/>
      <c r="L168" s="1316"/>
      <c r="M168" s="1316"/>
      <c r="N168" s="1316"/>
      <c r="O168" s="597" t="str">
        <f>IF(Q168=0," ",SUM('Patient Collection'!AM192))</f>
        <v xml:space="preserve"> </v>
      </c>
      <c r="P168" s="598" t="str">
        <f>IF(Q168=0," ",SUM('Patient Collection'!AJ192))</f>
        <v xml:space="preserve"> </v>
      </c>
      <c r="Q168" s="609">
        <f>SUM('Patient Collection'!AL192)</f>
        <v>0</v>
      </c>
    </row>
    <row r="169" spans="1:17" s="10" customFormat="1" x14ac:dyDescent="0.25">
      <c r="A169" s="9"/>
      <c r="B169" s="459">
        <v>39</v>
      </c>
      <c r="C169" s="1244" t="s">
        <v>272</v>
      </c>
      <c r="D169" s="1244"/>
      <c r="E169" s="1244"/>
      <c r="F169" s="1244"/>
      <c r="G169" s="1244"/>
      <c r="H169" s="1244"/>
      <c r="I169" s="1244"/>
      <c r="J169" s="1244"/>
      <c r="K169" s="1244"/>
      <c r="L169" s="1244"/>
      <c r="M169" s="1244"/>
      <c r="N169" s="1244"/>
      <c r="O169" s="460" t="str">
        <f>IF(Q169=0," ",SUM('Patient Collection'!AM193))</f>
        <v xml:space="preserve"> </v>
      </c>
      <c r="P169" s="461" t="str">
        <f>IF(Q169=0," ",SUM('Patient Collection'!AJ193))</f>
        <v xml:space="preserve"> </v>
      </c>
      <c r="Q169" s="462">
        <f>SUM('Patient Collection'!AL193)</f>
        <v>0</v>
      </c>
    </row>
    <row r="170" spans="1:17" s="10" customFormat="1" x14ac:dyDescent="0.25">
      <c r="A170" s="9"/>
      <c r="B170" s="1286">
        <v>39.1</v>
      </c>
      <c r="C170" s="1259" t="s">
        <v>513</v>
      </c>
      <c r="D170" s="1259"/>
      <c r="E170" s="1259"/>
      <c r="F170" s="1259"/>
      <c r="G170" s="1259"/>
      <c r="H170" s="1259"/>
      <c r="I170" s="1259"/>
      <c r="J170" s="1259"/>
      <c r="K170" s="1259"/>
      <c r="L170" s="1259"/>
      <c r="M170" s="1259"/>
      <c r="N170" s="1259"/>
      <c r="O170" s="584" t="str">
        <f>IF(Q170=0," ",SUM('Patient Collection'!AM195))</f>
        <v xml:space="preserve"> </v>
      </c>
      <c r="P170" s="585" t="str">
        <f>IF(Q170=0," ",SUM('Patient Collection'!AJ195))</f>
        <v xml:space="preserve"> </v>
      </c>
      <c r="Q170" s="586">
        <f>SUM('Patient Collection'!AL195)</f>
        <v>0</v>
      </c>
    </row>
    <row r="171" spans="1:17" s="10" customFormat="1" x14ac:dyDescent="0.25">
      <c r="A171" s="9"/>
      <c r="B171" s="1286"/>
      <c r="C171" s="1259" t="s">
        <v>514</v>
      </c>
      <c r="D171" s="1259"/>
      <c r="E171" s="1259"/>
      <c r="F171" s="1259"/>
      <c r="G171" s="1259"/>
      <c r="H171" s="1259"/>
      <c r="I171" s="1259"/>
      <c r="J171" s="1259"/>
      <c r="K171" s="1259"/>
      <c r="L171" s="1259"/>
      <c r="M171" s="1259"/>
      <c r="N171" s="1259"/>
      <c r="O171" s="584" t="str">
        <f>IF(Q171=0," ",SUM('Patient Collection'!AM196))</f>
        <v xml:space="preserve"> </v>
      </c>
      <c r="P171" s="585" t="str">
        <f>IF(Q171=0," ",SUM('Patient Collection'!AJ196))</f>
        <v xml:space="preserve"> </v>
      </c>
      <c r="Q171" s="586">
        <f>SUM('Patient Collection'!AL196)</f>
        <v>0</v>
      </c>
    </row>
    <row r="172" spans="1:17" s="10" customFormat="1" x14ac:dyDescent="0.25">
      <c r="A172" s="9"/>
      <c r="B172" s="1286"/>
      <c r="C172" s="1259" t="s">
        <v>515</v>
      </c>
      <c r="D172" s="1259"/>
      <c r="E172" s="1259"/>
      <c r="F172" s="1259"/>
      <c r="G172" s="1259"/>
      <c r="H172" s="1259"/>
      <c r="I172" s="1259"/>
      <c r="J172" s="1259"/>
      <c r="K172" s="1259"/>
      <c r="L172" s="1259"/>
      <c r="M172" s="1259"/>
      <c r="N172" s="1259"/>
      <c r="O172" s="584" t="str">
        <f>IF(Q172=0," ",SUM('Patient Collection'!AM197))</f>
        <v xml:space="preserve"> </v>
      </c>
      <c r="P172" s="585" t="str">
        <f>IF(Q172=0," ",SUM('Patient Collection'!AJ197))</f>
        <v xml:space="preserve"> </v>
      </c>
      <c r="Q172" s="586">
        <f>SUM('Patient Collection'!AL197)</f>
        <v>0</v>
      </c>
    </row>
    <row r="173" spans="1:17" s="10" customFormat="1" x14ac:dyDescent="0.25">
      <c r="A173" s="9"/>
      <c r="B173" s="1286"/>
      <c r="C173" s="1259" t="s">
        <v>516</v>
      </c>
      <c r="D173" s="1259"/>
      <c r="E173" s="1259"/>
      <c r="F173" s="1259"/>
      <c r="G173" s="1259"/>
      <c r="H173" s="1259"/>
      <c r="I173" s="1259"/>
      <c r="J173" s="1259"/>
      <c r="K173" s="1259"/>
      <c r="L173" s="1259"/>
      <c r="M173" s="1259"/>
      <c r="N173" s="1259"/>
      <c r="O173" s="584" t="str">
        <f>IF(Q173=0," ",SUM('Patient Collection'!AM198))</f>
        <v xml:space="preserve"> </v>
      </c>
      <c r="P173" s="585" t="str">
        <f>IF(Q173=0," ",SUM('Patient Collection'!AJ198))</f>
        <v xml:space="preserve"> </v>
      </c>
      <c r="Q173" s="586">
        <f>SUM('Patient Collection'!AL198)</f>
        <v>0</v>
      </c>
    </row>
    <row r="174" spans="1:17" s="10" customFormat="1" x14ac:dyDescent="0.25">
      <c r="A174" s="9"/>
      <c r="B174" s="1286"/>
      <c r="C174" s="1259" t="s">
        <v>517</v>
      </c>
      <c r="D174" s="1259"/>
      <c r="E174" s="1259"/>
      <c r="F174" s="1259"/>
      <c r="G174" s="1259"/>
      <c r="H174" s="1259"/>
      <c r="I174" s="1259"/>
      <c r="J174" s="1259"/>
      <c r="K174" s="1259"/>
      <c r="L174" s="1259"/>
      <c r="M174" s="1259"/>
      <c r="N174" s="1259"/>
      <c r="O174" s="584" t="str">
        <f>IF(Q174=0," ",SUM('Patient Collection'!AM199))</f>
        <v xml:space="preserve"> </v>
      </c>
      <c r="P174" s="585" t="str">
        <f>IF(Q174=0," ",SUM('Patient Collection'!AJ199))</f>
        <v xml:space="preserve"> </v>
      </c>
      <c r="Q174" s="586">
        <f>SUM('Patient Collection'!AL199)</f>
        <v>0</v>
      </c>
    </row>
    <row r="175" spans="1:17" s="10" customFormat="1" x14ac:dyDescent="0.25">
      <c r="A175" s="9"/>
      <c r="B175" s="1286"/>
      <c r="C175" s="1259" t="s">
        <v>518</v>
      </c>
      <c r="D175" s="1259"/>
      <c r="E175" s="1259"/>
      <c r="F175" s="1259"/>
      <c r="G175" s="1259"/>
      <c r="H175" s="1259"/>
      <c r="I175" s="1259"/>
      <c r="J175" s="1259"/>
      <c r="K175" s="1259"/>
      <c r="L175" s="1259"/>
      <c r="M175" s="1259"/>
      <c r="N175" s="1259"/>
      <c r="O175" s="584" t="str">
        <f>IF(Q175=0," ",SUM('Patient Collection'!AM200))</f>
        <v xml:space="preserve"> </v>
      </c>
      <c r="P175" s="585" t="str">
        <f>IF(Q175=0," ",SUM('Patient Collection'!AJ200))</f>
        <v xml:space="preserve"> </v>
      </c>
      <c r="Q175" s="586">
        <f>SUM('Patient Collection'!AL200)</f>
        <v>0</v>
      </c>
    </row>
    <row r="176" spans="1:17" s="10" customFormat="1" x14ac:dyDescent="0.25">
      <c r="A176" s="9"/>
      <c r="B176" s="1286"/>
      <c r="C176" s="1259" t="s">
        <v>519</v>
      </c>
      <c r="D176" s="1259"/>
      <c r="E176" s="1259"/>
      <c r="F176" s="1259"/>
      <c r="G176" s="1259"/>
      <c r="H176" s="1259"/>
      <c r="I176" s="1259"/>
      <c r="J176" s="1259"/>
      <c r="K176" s="1259"/>
      <c r="L176" s="1259"/>
      <c r="M176" s="1259"/>
      <c r="N176" s="1259"/>
      <c r="O176" s="584" t="str">
        <f>IF(Q176=0," ",SUM('Patient Collection'!AM201))</f>
        <v xml:space="preserve"> </v>
      </c>
      <c r="P176" s="585" t="str">
        <f>IF(Q176=0," ",SUM('Patient Collection'!AJ201))</f>
        <v xml:space="preserve"> </v>
      </c>
      <c r="Q176" s="586">
        <f>SUM('Patient Collection'!AL201)</f>
        <v>0</v>
      </c>
    </row>
    <row r="177" spans="1:17" s="10" customFormat="1" ht="25.5" customHeight="1" x14ac:dyDescent="0.25">
      <c r="A177" s="9"/>
      <c r="B177" s="1286">
        <v>39.200000000000003</v>
      </c>
      <c r="C177" s="806" t="s">
        <v>851</v>
      </c>
      <c r="D177" s="1259"/>
      <c r="E177" s="1259"/>
      <c r="F177" s="1259"/>
      <c r="G177" s="1259"/>
      <c r="H177" s="1259"/>
      <c r="I177" s="1259"/>
      <c r="J177" s="1259"/>
      <c r="K177" s="1259"/>
      <c r="L177" s="1259"/>
      <c r="M177" s="1259"/>
      <c r="N177" s="1259"/>
      <c r="O177" s="584" t="str">
        <f>IF(Q177=0," ",SUM(P177/Q177))</f>
        <v xml:space="preserve"> </v>
      </c>
      <c r="P177" s="585" t="str">
        <f>IF(Q177=0," ",COUNTIFS('Patient Collection'!O193:AH193,"1",'Patient Collection'!O202:AH202,"1"))</f>
        <v xml:space="preserve"> </v>
      </c>
      <c r="Q177" s="586">
        <f>SUM('Patient Collection'!AL202)</f>
        <v>0</v>
      </c>
    </row>
    <row r="178" spans="1:17" s="10" customFormat="1" ht="25.5" customHeight="1" x14ac:dyDescent="0.25">
      <c r="A178" s="9"/>
      <c r="B178" s="1286"/>
      <c r="C178" s="806" t="s">
        <v>852</v>
      </c>
      <c r="D178" s="1259"/>
      <c r="E178" s="1259"/>
      <c r="F178" s="1259"/>
      <c r="G178" s="1259"/>
      <c r="H178" s="1259"/>
      <c r="I178" s="1259"/>
      <c r="J178" s="1259"/>
      <c r="K178" s="1259"/>
      <c r="L178" s="1259"/>
      <c r="M178" s="1259"/>
      <c r="N178" s="1259"/>
      <c r="O178" s="584" t="str">
        <f>IF(Q178=0," ",SUM(P178/Q178))</f>
        <v xml:space="preserve"> </v>
      </c>
      <c r="P178" s="585" t="str">
        <f>IF(Q178=0," ",COUNTIFS('Patient Collection'!O193:AH193,"1",'Patient Collection'!O202:AH202,"2"))</f>
        <v xml:space="preserve"> </v>
      </c>
      <c r="Q178" s="586">
        <f>SUM('Patient Collection'!AL202)</f>
        <v>0</v>
      </c>
    </row>
    <row r="179" spans="1:17" s="10" customFormat="1" ht="28.9" customHeight="1" thickBot="1" x14ac:dyDescent="0.3">
      <c r="A179" s="9"/>
      <c r="B179" s="1340"/>
      <c r="C179" s="1338" t="s">
        <v>853</v>
      </c>
      <c r="D179" s="1339"/>
      <c r="E179" s="1339"/>
      <c r="F179" s="1339"/>
      <c r="G179" s="1339"/>
      <c r="H179" s="1339"/>
      <c r="I179" s="1339"/>
      <c r="J179" s="1339"/>
      <c r="K179" s="1339"/>
      <c r="L179" s="1339"/>
      <c r="M179" s="1339"/>
      <c r="N179" s="1339"/>
      <c r="O179" s="465" t="str">
        <f>IF(Q179=0," ",SUM(P179/Q179))</f>
        <v xml:space="preserve"> </v>
      </c>
      <c r="P179" s="466" t="str">
        <f>IF(Q179=0," ",COUNTIFS('Patient Collection'!O193:AH193,"1",'Patient Collection'!O202:AH202,"3"))</f>
        <v xml:space="preserve"> </v>
      </c>
      <c r="Q179" s="467">
        <f>SUM('Patient Collection'!AL202)</f>
        <v>0</v>
      </c>
    </row>
    <row r="180" spans="1:17" s="10" customFormat="1" ht="13.5" thickBot="1" x14ac:dyDescent="0.3">
      <c r="A180" s="9"/>
      <c r="B180" s="456"/>
      <c r="C180" s="437"/>
      <c r="D180" s="437"/>
      <c r="E180" s="437"/>
      <c r="F180" s="437"/>
      <c r="G180" s="437"/>
      <c r="H180" s="437"/>
      <c r="I180" s="437"/>
      <c r="J180" s="437"/>
      <c r="K180" s="437"/>
      <c r="L180" s="437"/>
      <c r="M180" s="437"/>
      <c r="N180" s="437"/>
      <c r="O180" s="458"/>
      <c r="P180" s="457"/>
      <c r="Q180" s="457"/>
    </row>
    <row r="181" spans="1:17" s="10" customFormat="1" ht="13.5" thickBot="1" x14ac:dyDescent="0.3">
      <c r="A181" s="9"/>
      <c r="B181" s="1269" t="s">
        <v>253</v>
      </c>
      <c r="C181" s="1270"/>
      <c r="D181" s="1270"/>
      <c r="E181" s="1270"/>
      <c r="F181" s="1270"/>
      <c r="G181" s="1270"/>
      <c r="H181" s="1270"/>
      <c r="I181" s="1270"/>
      <c r="J181" s="1270"/>
      <c r="K181" s="1270"/>
      <c r="L181" s="1270"/>
      <c r="M181" s="1270"/>
      <c r="N181" s="1270"/>
      <c r="O181" s="1270"/>
      <c r="P181" s="1270"/>
      <c r="Q181" s="1271"/>
    </row>
    <row r="182" spans="1:17" s="10" customFormat="1" ht="13.5" thickBot="1" x14ac:dyDescent="0.3">
      <c r="A182" s="9"/>
      <c r="B182" s="1287" t="s">
        <v>18</v>
      </c>
      <c r="C182" s="1288"/>
      <c r="D182" s="1288"/>
      <c r="E182" s="1288"/>
      <c r="F182" s="1288"/>
      <c r="G182" s="1288"/>
      <c r="H182" s="1288"/>
      <c r="I182" s="1288"/>
      <c r="J182" s="1288"/>
      <c r="K182" s="1288"/>
      <c r="L182" s="1288"/>
      <c r="M182" s="1288"/>
      <c r="N182" s="1288"/>
      <c r="O182" s="1288"/>
      <c r="P182" s="1288"/>
      <c r="Q182" s="1289"/>
    </row>
    <row r="183" spans="1:17" s="10" customFormat="1" ht="17.45" customHeight="1" x14ac:dyDescent="0.25">
      <c r="A183" s="9"/>
      <c r="B183" s="25">
        <v>40</v>
      </c>
      <c r="C183" s="726" t="s">
        <v>1156</v>
      </c>
      <c r="D183" s="1272"/>
      <c r="E183" s="1272"/>
      <c r="F183" s="1272"/>
      <c r="G183" s="1272"/>
      <c r="H183" s="1272"/>
      <c r="I183" s="1272"/>
      <c r="J183" s="1272"/>
      <c r="K183" s="1272"/>
      <c r="L183" s="1272"/>
      <c r="M183" s="1272"/>
      <c r="N183" s="1272"/>
      <c r="O183" s="592" t="str">
        <f>IF(Q183=0," ",SUM('Patient Collection'!AM206))</f>
        <v xml:space="preserve"> </v>
      </c>
      <c r="P183" s="593" t="str">
        <f>IF(Q183=0," ",SUM('Patient Collection'!AJ206))</f>
        <v xml:space="preserve"> </v>
      </c>
      <c r="Q183" s="594">
        <f>SUM('Patient Collection'!AL206)</f>
        <v>0</v>
      </c>
    </row>
    <row r="184" spans="1:17" s="10" customFormat="1" ht="42.6" customHeight="1" x14ac:dyDescent="0.25">
      <c r="A184" s="9"/>
      <c r="B184" s="31">
        <v>40.1</v>
      </c>
      <c r="C184" s="1172" t="s">
        <v>1155</v>
      </c>
      <c r="D184" s="1310"/>
      <c r="E184" s="1310"/>
      <c r="F184" s="1310"/>
      <c r="G184" s="1310"/>
      <c r="H184" s="1310"/>
      <c r="I184" s="1310"/>
      <c r="J184" s="1310"/>
      <c r="K184" s="1310"/>
      <c r="L184" s="1310"/>
      <c r="M184" s="1310"/>
      <c r="N184" s="1310"/>
      <c r="O184" s="49" t="str">
        <f>IF(Q184=0," ",SUM('Patient Collection'!AM208))</f>
        <v xml:space="preserve"> </v>
      </c>
      <c r="P184" s="29" t="str">
        <f>IF(Q184=0," ",SUM('Patient Collection'!AJ208))</f>
        <v xml:space="preserve"> </v>
      </c>
      <c r="Q184" s="50">
        <f>SUM('Patient Collection'!AL208)</f>
        <v>0</v>
      </c>
    </row>
    <row r="185" spans="1:17" s="33" customFormat="1" ht="13.5" thickBot="1" x14ac:dyDescent="0.3">
      <c r="A185" s="455"/>
      <c r="B185" s="456"/>
      <c r="C185" s="1304"/>
      <c r="D185" s="1304"/>
      <c r="E185" s="1304"/>
      <c r="F185" s="1304"/>
      <c r="G185" s="1304"/>
      <c r="H185" s="1304"/>
      <c r="I185" s="1304"/>
      <c r="J185" s="1304"/>
      <c r="K185" s="1304"/>
      <c r="L185" s="1304"/>
      <c r="M185" s="1304"/>
      <c r="N185" s="1304"/>
      <c r="O185" s="457"/>
      <c r="P185" s="457"/>
      <c r="Q185" s="457"/>
    </row>
    <row r="186" spans="1:17" s="10" customFormat="1" ht="13.5" thickBot="1" x14ac:dyDescent="0.3">
      <c r="A186" s="9"/>
      <c r="B186" s="1335" t="s">
        <v>189</v>
      </c>
      <c r="C186" s="1336"/>
      <c r="D186" s="1336"/>
      <c r="E186" s="1336"/>
      <c r="F186" s="1336"/>
      <c r="G186" s="1336"/>
      <c r="H186" s="1336"/>
      <c r="I186" s="1336"/>
      <c r="J186" s="1336"/>
      <c r="K186" s="1336"/>
      <c r="L186" s="1336"/>
      <c r="M186" s="1336"/>
      <c r="N186" s="1336"/>
      <c r="O186" s="1336"/>
      <c r="P186" s="1336"/>
      <c r="Q186" s="1337"/>
    </row>
    <row r="187" spans="1:17" s="10" customFormat="1" ht="13.5" thickBot="1" x14ac:dyDescent="0.3">
      <c r="A187" s="9"/>
      <c r="B187" s="1249" t="s">
        <v>259</v>
      </c>
      <c r="C187" s="1250"/>
      <c r="D187" s="1250"/>
      <c r="E187" s="1250"/>
      <c r="F187" s="1250"/>
      <c r="G187" s="1250"/>
      <c r="H187" s="1250"/>
      <c r="I187" s="1250"/>
      <c r="J187" s="1250"/>
      <c r="K187" s="1250"/>
      <c r="L187" s="1250"/>
      <c r="M187" s="1250"/>
      <c r="N187" s="1250"/>
      <c r="O187" s="1250"/>
      <c r="P187" s="1250"/>
      <c r="Q187" s="1251"/>
    </row>
    <row r="188" spans="1:17" s="10" customFormat="1" ht="19.149999999999999" customHeight="1" thickBot="1" x14ac:dyDescent="0.3">
      <c r="A188" s="9"/>
      <c r="B188" s="25">
        <v>41</v>
      </c>
      <c r="C188" s="1307" t="s">
        <v>1216</v>
      </c>
      <c r="D188" s="1308"/>
      <c r="E188" s="1308"/>
      <c r="F188" s="1308"/>
      <c r="G188" s="1308"/>
      <c r="H188" s="1308"/>
      <c r="I188" s="1308"/>
      <c r="J188" s="1308"/>
      <c r="K188" s="1308"/>
      <c r="L188" s="1308"/>
      <c r="M188" s="1308"/>
      <c r="N188" s="1309"/>
      <c r="O188" s="26" t="str">
        <f>IF(Q188=0," ",SUM('Patient Collection'!AM212))</f>
        <v xml:space="preserve"> </v>
      </c>
      <c r="P188" s="27" t="str">
        <f>IF(Q188=0," ",SUM('Patient Collection'!AJ212))</f>
        <v xml:space="preserve"> </v>
      </c>
      <c r="Q188" s="28">
        <f>SUM('Patient Collection'!AL212)</f>
        <v>0</v>
      </c>
    </row>
    <row r="189" spans="1:17" s="10" customFormat="1" ht="27.6" customHeight="1" thickBot="1" x14ac:dyDescent="0.3">
      <c r="A189" s="9"/>
      <c r="B189" s="31">
        <v>42</v>
      </c>
      <c r="C189" s="1332" t="s">
        <v>1207</v>
      </c>
      <c r="D189" s="1333"/>
      <c r="E189" s="1333"/>
      <c r="F189" s="1333"/>
      <c r="G189" s="1333"/>
      <c r="H189" s="1333"/>
      <c r="I189" s="1333"/>
      <c r="J189" s="1333"/>
      <c r="K189" s="1333"/>
      <c r="L189" s="1333"/>
      <c r="M189" s="1333"/>
      <c r="N189" s="1334"/>
      <c r="O189" s="26" t="str">
        <f>IF(Q189=0," ",SUM('Patient Collection'!AM213))</f>
        <v xml:space="preserve"> </v>
      </c>
      <c r="P189" s="27" t="str">
        <f>IF(Q189=0," ",SUM('Patient Collection'!AJ213))</f>
        <v xml:space="preserve"> </v>
      </c>
      <c r="Q189" s="28">
        <f>SUM('Patient Collection'!AL213)</f>
        <v>0</v>
      </c>
    </row>
    <row r="190" spans="1:17" s="10" customFormat="1" ht="13.5" customHeight="1" thickBot="1" x14ac:dyDescent="0.3">
      <c r="A190" s="9"/>
      <c r="B190" s="21">
        <v>43</v>
      </c>
      <c r="C190" s="1299" t="s">
        <v>268</v>
      </c>
      <c r="D190" s="1321"/>
      <c r="E190" s="1321"/>
      <c r="F190" s="1321"/>
      <c r="G190" s="1321"/>
      <c r="H190" s="1321"/>
      <c r="I190" s="1321"/>
      <c r="J190" s="1321"/>
      <c r="K190" s="1321"/>
      <c r="L190" s="1321"/>
      <c r="M190" s="1321"/>
      <c r="N190" s="1322"/>
      <c r="O190" s="22" t="str">
        <f>IF(Q190=0," ",SUM('Patient Collection'!AM214))</f>
        <v xml:space="preserve"> </v>
      </c>
      <c r="P190" s="23" t="str">
        <f>IF(Q190=0," ",SUM('Patient Collection'!AJ214))</f>
        <v xml:space="preserve"> </v>
      </c>
      <c r="Q190" s="24">
        <f>SUM('Patient Collection'!AL214)</f>
        <v>0</v>
      </c>
    </row>
    <row r="191" spans="1:17" s="10" customFormat="1" ht="25.15" customHeight="1" thickBot="1" x14ac:dyDescent="0.3">
      <c r="A191" s="9"/>
      <c r="B191" s="21">
        <v>44</v>
      </c>
      <c r="C191" s="1320" t="s">
        <v>1165</v>
      </c>
      <c r="D191" s="1321"/>
      <c r="E191" s="1321"/>
      <c r="F191" s="1321"/>
      <c r="G191" s="1321"/>
      <c r="H191" s="1321"/>
      <c r="I191" s="1321"/>
      <c r="J191" s="1321"/>
      <c r="K191" s="1321"/>
      <c r="L191" s="1321"/>
      <c r="M191" s="1321"/>
      <c r="N191" s="1322"/>
      <c r="O191" s="22" t="str">
        <f>IF(Q191=0," ",SUM('Patient Collection'!AM215))</f>
        <v xml:space="preserve"> </v>
      </c>
      <c r="P191" s="23" t="str">
        <f>IF(Q191=0," ",SUM('Patient Collection'!AJ215))</f>
        <v xml:space="preserve"> </v>
      </c>
      <c r="Q191" s="24">
        <f>SUM('Patient Collection'!AL215)</f>
        <v>0</v>
      </c>
    </row>
    <row r="192" spans="1:17" x14ac:dyDescent="0.2">
      <c r="A192" s="5"/>
      <c r="B192" s="5"/>
      <c r="C192" s="5"/>
      <c r="D192" s="5"/>
      <c r="E192" s="5"/>
      <c r="F192" s="5"/>
      <c r="G192" s="5"/>
      <c r="H192" s="5"/>
      <c r="I192" s="5"/>
      <c r="J192" s="5"/>
      <c r="K192" s="5"/>
      <c r="L192" s="5"/>
      <c r="M192" s="5"/>
      <c r="N192" s="5"/>
      <c r="O192" s="6"/>
      <c r="P192" s="6"/>
      <c r="Q192" s="6"/>
    </row>
    <row r="193" spans="1:17" x14ac:dyDescent="0.2">
      <c r="A193" s="5"/>
      <c r="B193" s="1353" t="s">
        <v>966</v>
      </c>
      <c r="C193" s="1354"/>
      <c r="D193" s="1354"/>
      <c r="E193" s="1354"/>
      <c r="F193" s="1354"/>
      <c r="G193" s="1354"/>
      <c r="H193" s="1354"/>
      <c r="I193" s="1354"/>
      <c r="J193" s="1354"/>
      <c r="K193" s="1354"/>
      <c r="L193" s="1354"/>
      <c r="M193" s="1354"/>
      <c r="N193" s="1354"/>
      <c r="O193" s="1354"/>
      <c r="P193" s="1354"/>
      <c r="Q193" s="1354"/>
    </row>
    <row r="194" spans="1:17" x14ac:dyDescent="0.2">
      <c r="A194" s="5"/>
      <c r="B194" s="5"/>
      <c r="C194" s="5"/>
      <c r="D194" s="5"/>
      <c r="E194" s="5"/>
      <c r="F194" s="5"/>
      <c r="G194" s="5"/>
      <c r="H194" s="5"/>
      <c r="I194" s="5"/>
      <c r="J194" s="5"/>
      <c r="K194" s="5"/>
      <c r="L194" s="5"/>
      <c r="M194" s="5"/>
      <c r="N194" s="5"/>
      <c r="O194" s="6"/>
      <c r="P194" s="6"/>
      <c r="Q194" s="6"/>
    </row>
    <row r="195" spans="1:17" ht="13.5" thickBot="1" x14ac:dyDescent="0.25">
      <c r="A195" s="5"/>
      <c r="B195" s="5"/>
      <c r="C195" s="5"/>
      <c r="D195" s="5"/>
      <c r="E195" s="5"/>
      <c r="F195" s="5"/>
      <c r="G195" s="5"/>
      <c r="H195" s="5"/>
      <c r="I195" s="5"/>
      <c r="J195" s="5"/>
      <c r="K195" s="5"/>
      <c r="L195" s="5"/>
      <c r="M195" s="5"/>
      <c r="N195" s="5"/>
      <c r="O195" s="6"/>
      <c r="P195" s="6"/>
      <c r="Q195" s="6"/>
    </row>
    <row r="196" spans="1:17" s="62" customFormat="1" ht="27.75" customHeight="1" x14ac:dyDescent="0.25">
      <c r="A196" s="454"/>
      <c r="B196" s="746" t="s">
        <v>954</v>
      </c>
      <c r="C196" s="1163"/>
      <c r="D196" s="1163"/>
      <c r="E196" s="1163"/>
      <c r="F196" s="1163"/>
      <c r="G196" s="1163"/>
      <c r="H196" s="1163"/>
      <c r="I196" s="1163"/>
      <c r="J196" s="1163"/>
      <c r="K196" s="1163"/>
      <c r="L196" s="1163"/>
      <c r="M196" s="1163"/>
      <c r="N196" s="1163"/>
      <c r="O196" s="1163"/>
      <c r="P196" s="1163"/>
      <c r="Q196" s="1164"/>
    </row>
    <row r="197" spans="1:17" s="62" customFormat="1" ht="66.75" customHeight="1" thickBot="1" x14ac:dyDescent="0.3">
      <c r="A197" s="454"/>
      <c r="B197" s="740" t="s">
        <v>1064</v>
      </c>
      <c r="C197" s="741"/>
      <c r="D197" s="741"/>
      <c r="E197" s="741"/>
      <c r="F197" s="741"/>
      <c r="G197" s="741"/>
      <c r="H197" s="741"/>
      <c r="I197" s="741"/>
      <c r="J197" s="741"/>
      <c r="K197" s="741"/>
      <c r="L197" s="741"/>
      <c r="M197" s="741"/>
      <c r="N197" s="741"/>
      <c r="O197" s="741"/>
      <c r="P197" s="741"/>
      <c r="Q197" s="742"/>
    </row>
    <row r="198" spans="1:17" s="62" customFormat="1" x14ac:dyDescent="0.2">
      <c r="A198" s="454"/>
      <c r="B198" s="453"/>
      <c r="C198" s="57"/>
      <c r="D198" s="57"/>
      <c r="E198" s="57"/>
      <c r="F198" s="57"/>
      <c r="G198" s="57"/>
      <c r="H198" s="57"/>
      <c r="I198" s="57"/>
      <c r="J198" s="57"/>
      <c r="K198" s="57"/>
      <c r="L198" s="57"/>
      <c r="M198" s="57"/>
      <c r="N198" s="57"/>
      <c r="O198" s="58"/>
      <c r="P198" s="454"/>
      <c r="Q198" s="454"/>
    </row>
    <row r="199" spans="1:17" s="62" customFormat="1" x14ac:dyDescent="0.2">
      <c r="A199" s="454"/>
      <c r="B199" s="57"/>
      <c r="C199" s="57"/>
      <c r="D199" s="57"/>
      <c r="E199" s="57"/>
      <c r="F199" s="57"/>
      <c r="G199" s="57"/>
      <c r="H199" s="57"/>
      <c r="I199" s="57"/>
      <c r="J199" s="57"/>
      <c r="K199" s="57"/>
      <c r="L199" s="57"/>
      <c r="M199" s="57"/>
      <c r="N199" s="57"/>
      <c r="O199" s="58"/>
      <c r="P199" s="454"/>
      <c r="Q199" s="454"/>
    </row>
    <row r="200" spans="1:17" s="62" customFormat="1" x14ac:dyDescent="0.2">
      <c r="A200" s="454"/>
      <c r="B200" s="57"/>
      <c r="C200" s="57"/>
      <c r="D200" s="57"/>
      <c r="E200" s="57"/>
      <c r="F200" s="57"/>
      <c r="G200" s="57"/>
      <c r="H200" s="57"/>
      <c r="I200" s="57"/>
      <c r="J200" s="57"/>
      <c r="K200" s="57"/>
      <c r="L200" s="57"/>
      <c r="M200" s="57"/>
      <c r="N200" s="57"/>
      <c r="O200" s="58"/>
      <c r="P200" s="454"/>
      <c r="Q200" s="454"/>
    </row>
    <row r="201" spans="1:17" s="62" customFormat="1" ht="14.25" customHeight="1" x14ac:dyDescent="0.25">
      <c r="A201" s="454"/>
      <c r="B201" s="730" t="s">
        <v>991</v>
      </c>
      <c r="C201" s="1159"/>
      <c r="D201" s="1159"/>
      <c r="E201" s="1159"/>
      <c r="F201" s="1159"/>
      <c r="G201" s="1159"/>
      <c r="H201" s="1159"/>
      <c r="I201" s="1159"/>
      <c r="J201" s="1159"/>
      <c r="K201" s="1159"/>
      <c r="L201" s="1159"/>
      <c r="M201" s="1159"/>
      <c r="N201" s="1159"/>
      <c r="O201" s="1159"/>
      <c r="P201" s="1159"/>
      <c r="Q201" s="1159"/>
    </row>
    <row r="202" spans="1:17" s="62" customFormat="1" x14ac:dyDescent="0.2">
      <c r="A202" s="454"/>
      <c r="B202" s="57"/>
      <c r="C202" s="57"/>
      <c r="D202" s="57"/>
      <c r="E202" s="57"/>
      <c r="F202" s="57"/>
      <c r="G202" s="57"/>
      <c r="H202" s="57"/>
      <c r="I202" s="57"/>
      <c r="J202" s="57"/>
      <c r="K202" s="57"/>
      <c r="L202" s="57"/>
      <c r="M202" s="57"/>
      <c r="N202" s="57"/>
      <c r="O202" s="58"/>
      <c r="P202" s="454"/>
      <c r="Q202" s="454"/>
    </row>
    <row r="203" spans="1:17" s="62" customFormat="1" x14ac:dyDescent="0.2">
      <c r="A203" s="454"/>
      <c r="B203" s="57"/>
      <c r="C203" s="57"/>
      <c r="D203" s="57"/>
      <c r="E203" s="57"/>
      <c r="F203" s="57"/>
      <c r="G203" s="57"/>
      <c r="H203" s="57"/>
      <c r="I203" s="57"/>
      <c r="J203" s="57"/>
      <c r="K203" s="57"/>
      <c r="L203" s="57"/>
      <c r="M203" s="57"/>
      <c r="N203" s="57"/>
      <c r="O203" s="58"/>
      <c r="P203" s="454"/>
      <c r="Q203" s="454"/>
    </row>
    <row r="204" spans="1:17" s="62" customFormat="1" x14ac:dyDescent="0.2">
      <c r="A204" s="454"/>
      <c r="B204" s="57"/>
      <c r="C204" s="57"/>
      <c r="D204" s="57"/>
      <c r="E204" s="57"/>
      <c r="F204" s="57"/>
      <c r="G204" s="57"/>
      <c r="H204" s="57"/>
      <c r="I204" s="57"/>
      <c r="J204" s="57"/>
      <c r="K204" s="57"/>
      <c r="L204" s="57"/>
      <c r="M204" s="57"/>
      <c r="N204" s="57"/>
      <c r="O204" s="58"/>
      <c r="P204" s="454"/>
      <c r="Q204" s="454"/>
    </row>
    <row r="205" spans="1:17" s="62" customFormat="1" x14ac:dyDescent="0.2">
      <c r="A205" s="454"/>
      <c r="B205" s="57"/>
      <c r="C205" s="57"/>
      <c r="D205" s="57"/>
      <c r="E205" s="57"/>
      <c r="F205" s="57"/>
      <c r="G205" s="57"/>
      <c r="H205" s="57"/>
      <c r="I205" s="57"/>
      <c r="J205" s="57"/>
      <c r="K205" s="57"/>
      <c r="L205" s="57"/>
      <c r="M205" s="57"/>
      <c r="N205" s="57"/>
      <c r="O205" s="58"/>
      <c r="P205" s="454"/>
      <c r="Q205" s="454"/>
    </row>
    <row r="206" spans="1:17" s="62" customFormat="1" ht="105.75" customHeight="1" x14ac:dyDescent="0.25">
      <c r="A206" s="454"/>
      <c r="B206" s="668" t="s">
        <v>1065</v>
      </c>
      <c r="C206" s="1165"/>
      <c r="D206" s="1165"/>
      <c r="E206" s="1165"/>
      <c r="F206" s="1165"/>
      <c r="G206" s="1165"/>
      <c r="H206" s="1165"/>
      <c r="I206" s="1165"/>
      <c r="J206" s="1165"/>
      <c r="K206" s="1165"/>
      <c r="L206" s="1165"/>
      <c r="M206" s="1165"/>
      <c r="N206" s="1165"/>
      <c r="O206" s="1165"/>
      <c r="P206" s="1165"/>
      <c r="Q206" s="1165"/>
    </row>
  </sheetData>
  <mergeCells count="197">
    <mergeCell ref="B193:Q193"/>
    <mergeCell ref="B94:B95"/>
    <mergeCell ref="B24:Q24"/>
    <mergeCell ref="B25:Q25"/>
    <mergeCell ref="B196:Q196"/>
    <mergeCell ref="B197:Q197"/>
    <mergeCell ref="B201:Q201"/>
    <mergeCell ref="B206:Q206"/>
    <mergeCell ref="B159:B161"/>
    <mergeCell ref="B37:B43"/>
    <mergeCell ref="B51:B57"/>
    <mergeCell ref="B88:B93"/>
    <mergeCell ref="B107:B108"/>
    <mergeCell ref="B101:B102"/>
    <mergeCell ref="B116:B126"/>
    <mergeCell ref="B141:B148"/>
    <mergeCell ref="B155:B157"/>
    <mergeCell ref="C48:N48"/>
    <mergeCell ref="C47:N47"/>
    <mergeCell ref="C46:N46"/>
    <mergeCell ref="C45:N45"/>
    <mergeCell ref="C108:N108"/>
    <mergeCell ref="C107:N107"/>
    <mergeCell ref="C96:N96"/>
    <mergeCell ref="C99:N99"/>
    <mergeCell ref="C100:N100"/>
    <mergeCell ref="C53:N53"/>
    <mergeCell ref="C54:N54"/>
    <mergeCell ref="C55:N55"/>
    <mergeCell ref="C56:N56"/>
    <mergeCell ref="C57:N57"/>
    <mergeCell ref="C65:N65"/>
    <mergeCell ref="C93:N93"/>
    <mergeCell ref="C95:N95"/>
    <mergeCell ref="C74:N74"/>
    <mergeCell ref="C75:N75"/>
    <mergeCell ref="C76:N76"/>
    <mergeCell ref="C79:N79"/>
    <mergeCell ref="C77:N77"/>
    <mergeCell ref="C78:N78"/>
    <mergeCell ref="B181:Q181"/>
    <mergeCell ref="C179:N179"/>
    <mergeCell ref="B177:B179"/>
    <mergeCell ref="C178:N178"/>
    <mergeCell ref="C177:N177"/>
    <mergeCell ref="C154:N154"/>
    <mergeCell ref="C158:N158"/>
    <mergeCell ref="C162:N162"/>
    <mergeCell ref="C163:N163"/>
    <mergeCell ref="C170:N170"/>
    <mergeCell ref="C171:N171"/>
    <mergeCell ref="C172:N172"/>
    <mergeCell ref="C173:N173"/>
    <mergeCell ref="C174:N174"/>
    <mergeCell ref="C176:N176"/>
    <mergeCell ref="C175:N175"/>
    <mergeCell ref="C165:N165"/>
    <mergeCell ref="C169:N169"/>
    <mergeCell ref="B164:Q164"/>
    <mergeCell ref="C191:N191"/>
    <mergeCell ref="C190:N190"/>
    <mergeCell ref="N22:Q22"/>
    <mergeCell ref="N23:Q23"/>
    <mergeCell ref="I22:M22"/>
    <mergeCell ref="I23:M23"/>
    <mergeCell ref="B22:H22"/>
    <mergeCell ref="B23:H23"/>
    <mergeCell ref="B86:Q86"/>
    <mergeCell ref="B64:Q64"/>
    <mergeCell ref="B61:Q61"/>
    <mergeCell ref="B31:Q31"/>
    <mergeCell ref="B30:Q30"/>
    <mergeCell ref="C36:N36"/>
    <mergeCell ref="C35:N35"/>
    <mergeCell ref="C34:N34"/>
    <mergeCell ref="C33:N33"/>
    <mergeCell ref="C32:N32"/>
    <mergeCell ref="C44:N44"/>
    <mergeCell ref="C109:N109"/>
    <mergeCell ref="C110:N110"/>
    <mergeCell ref="C112:N112"/>
    <mergeCell ref="C189:N189"/>
    <mergeCell ref="B186:Q186"/>
    <mergeCell ref="C185:N185"/>
    <mergeCell ref="C121:N121"/>
    <mergeCell ref="C122:N122"/>
    <mergeCell ref="C51:N51"/>
    <mergeCell ref="C52:N52"/>
    <mergeCell ref="B150:Q150"/>
    <mergeCell ref="C188:N188"/>
    <mergeCell ref="C183:N183"/>
    <mergeCell ref="C184:N184"/>
    <mergeCell ref="C128:N128"/>
    <mergeCell ref="C129:N129"/>
    <mergeCell ref="C130:N130"/>
    <mergeCell ref="C131:N131"/>
    <mergeCell ref="C132:N132"/>
    <mergeCell ref="C133:N133"/>
    <mergeCell ref="C153:N153"/>
    <mergeCell ref="C157:N157"/>
    <mergeCell ref="C156:N156"/>
    <mergeCell ref="C155:N155"/>
    <mergeCell ref="C166:N166"/>
    <mergeCell ref="C167:N167"/>
    <mergeCell ref="C168:N168"/>
    <mergeCell ref="C161:N161"/>
    <mergeCell ref="C148:N148"/>
    <mergeCell ref="C38:N38"/>
    <mergeCell ref="C37:N37"/>
    <mergeCell ref="B29:N29"/>
    <mergeCell ref="B27:Q27"/>
    <mergeCell ref="C70:N70"/>
    <mergeCell ref="C71:N71"/>
    <mergeCell ref="C72:N72"/>
    <mergeCell ref="C73:N73"/>
    <mergeCell ref="C42:N42"/>
    <mergeCell ref="C60:N60"/>
    <mergeCell ref="C62:N62"/>
    <mergeCell ref="C63:N63"/>
    <mergeCell ref="C49:N49"/>
    <mergeCell ref="C50:N50"/>
    <mergeCell ref="C58:N58"/>
    <mergeCell ref="C59:N59"/>
    <mergeCell ref="B33:B36"/>
    <mergeCell ref="B45:B48"/>
    <mergeCell ref="C43:N43"/>
    <mergeCell ref="C41:N41"/>
    <mergeCell ref="C40:N40"/>
    <mergeCell ref="C39:N39"/>
    <mergeCell ref="C147:N147"/>
    <mergeCell ref="C146:N146"/>
    <mergeCell ref="C145:N145"/>
    <mergeCell ref="B182:Q182"/>
    <mergeCell ref="C66:N66"/>
    <mergeCell ref="C67:N67"/>
    <mergeCell ref="C68:N68"/>
    <mergeCell ref="C69:N69"/>
    <mergeCell ref="C136:N136"/>
    <mergeCell ref="C137:N137"/>
    <mergeCell ref="C138:N138"/>
    <mergeCell ref="C139:N139"/>
    <mergeCell ref="C140:N140"/>
    <mergeCell ref="C160:N160"/>
    <mergeCell ref="C159:N159"/>
    <mergeCell ref="C152:N152"/>
    <mergeCell ref="C90:N90"/>
    <mergeCell ref="C91:N91"/>
    <mergeCell ref="C92:N92"/>
    <mergeCell ref="C117:N117"/>
    <mergeCell ref="C120:N120"/>
    <mergeCell ref="C124:N124"/>
    <mergeCell ref="C125:N125"/>
    <mergeCell ref="C144:N144"/>
    <mergeCell ref="B187:Q187"/>
    <mergeCell ref="O74:Q74"/>
    <mergeCell ref="O66:Q66"/>
    <mergeCell ref="B80:B85"/>
    <mergeCell ref="C80:N80"/>
    <mergeCell ref="C81:N81"/>
    <mergeCell ref="C82:N82"/>
    <mergeCell ref="C83:N83"/>
    <mergeCell ref="C84:N84"/>
    <mergeCell ref="C85:N85"/>
    <mergeCell ref="B111:Q111"/>
    <mergeCell ref="B98:Q98"/>
    <mergeCell ref="B97:Q97"/>
    <mergeCell ref="C87:N87"/>
    <mergeCell ref="C88:N88"/>
    <mergeCell ref="C89:N89"/>
    <mergeCell ref="O116:Q116"/>
    <mergeCell ref="O80:Q80"/>
    <mergeCell ref="C94:N94"/>
    <mergeCell ref="B66:B73"/>
    <mergeCell ref="B167:B168"/>
    <mergeCell ref="B170:B176"/>
    <mergeCell ref="B74:B79"/>
    <mergeCell ref="B151:Q151"/>
    <mergeCell ref="C143:N143"/>
    <mergeCell ref="C142:N142"/>
    <mergeCell ref="C141:N141"/>
    <mergeCell ref="C101:N101"/>
    <mergeCell ref="C102:N102"/>
    <mergeCell ref="C103:N103"/>
    <mergeCell ref="C113:N113"/>
    <mergeCell ref="B114:Q114"/>
    <mergeCell ref="C126:N126"/>
    <mergeCell ref="C119:N119"/>
    <mergeCell ref="C123:N123"/>
    <mergeCell ref="C118:N118"/>
    <mergeCell ref="C104:N104"/>
    <mergeCell ref="C115:N115"/>
    <mergeCell ref="C116:N116"/>
    <mergeCell ref="C127:N127"/>
    <mergeCell ref="C134:N134"/>
    <mergeCell ref="C135:N135"/>
    <mergeCell ref="C105:N105"/>
    <mergeCell ref="C106:N106"/>
  </mergeCells>
  <pageMargins left="0.39370078740157483" right="0.39370078740157483" top="0.39370078740157483" bottom="0.70866141732283461" header="0.31496062992125984" footer="0"/>
  <pageSetup paperSize="9" scale="62" fitToHeight="0" orientation="portrait" r:id="rId1"/>
  <headerFooter>
    <oddFooter>&amp;LNSQHS Standards Edition 2 Version 1.0 - Standard 5 Comprehensive Care
Page &amp;P of &amp;N&amp;CPrinted copies are uncontrolled&amp;R&amp;G</oddFooter>
  </headerFooter>
  <ignoredErrors>
    <ignoredError sqref="O44" 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Z102"/>
  <sheetViews>
    <sheetView topLeftCell="A13" workbookViewId="0">
      <selection activeCell="C54" sqref="C54"/>
    </sheetView>
  </sheetViews>
  <sheetFormatPr defaultRowHeight="15" x14ac:dyDescent="0.25"/>
  <cols>
    <col min="1" max="1" width="2.7109375" customWidth="1"/>
    <col min="2" max="2" width="16" customWidth="1"/>
    <col min="3" max="24" width="11.28515625" customWidth="1"/>
  </cols>
  <sheetData>
    <row r="1" spans="1:24" s="7" customFormat="1" ht="12.75" x14ac:dyDescent="0.2">
      <c r="A1" s="5"/>
      <c r="B1" s="5"/>
      <c r="C1" s="5"/>
      <c r="D1" s="5"/>
      <c r="E1" s="5"/>
      <c r="F1" s="5"/>
      <c r="G1" s="5"/>
      <c r="H1" s="5"/>
      <c r="I1" s="5"/>
      <c r="J1" s="5"/>
      <c r="K1" s="5"/>
      <c r="L1" s="5"/>
      <c r="M1" s="5"/>
      <c r="N1" s="5"/>
      <c r="O1" s="6"/>
      <c r="P1" s="6"/>
      <c r="Q1" s="6"/>
      <c r="R1" s="5"/>
      <c r="S1" s="5"/>
      <c r="T1" s="5"/>
      <c r="U1" s="5"/>
      <c r="V1" s="5"/>
      <c r="W1" s="5"/>
      <c r="X1" s="5"/>
    </row>
    <row r="2" spans="1:24" s="7" customFormat="1" ht="12.75" x14ac:dyDescent="0.2">
      <c r="A2" s="5"/>
      <c r="B2" s="5"/>
      <c r="C2" s="5"/>
      <c r="D2" s="5"/>
      <c r="E2" s="5"/>
      <c r="F2" s="5"/>
      <c r="G2" s="5"/>
      <c r="H2" s="5"/>
      <c r="I2" s="5"/>
      <c r="J2" s="5"/>
      <c r="K2" s="5"/>
      <c r="L2" s="5"/>
      <c r="M2" s="5"/>
      <c r="N2" s="5"/>
      <c r="O2" s="6"/>
      <c r="P2" s="6"/>
      <c r="Q2" s="6"/>
      <c r="R2" s="5"/>
      <c r="S2" s="5"/>
      <c r="T2" s="5"/>
      <c r="U2" s="5"/>
      <c r="V2" s="5"/>
      <c r="W2" s="5"/>
      <c r="X2" s="5"/>
    </row>
    <row r="3" spans="1:24" s="7" customFormat="1" ht="12.75" x14ac:dyDescent="0.2">
      <c r="A3" s="5"/>
      <c r="B3" s="5"/>
      <c r="C3" s="5"/>
      <c r="D3" s="5"/>
      <c r="E3" s="5"/>
      <c r="F3" s="5"/>
      <c r="G3" s="5"/>
      <c r="H3" s="5"/>
      <c r="I3" s="5"/>
      <c r="J3" s="5"/>
      <c r="K3" s="5"/>
      <c r="L3" s="5"/>
      <c r="M3" s="5"/>
      <c r="N3" s="5"/>
      <c r="O3" s="6"/>
      <c r="P3" s="6"/>
      <c r="Q3" s="6"/>
      <c r="R3" s="5"/>
      <c r="S3" s="5"/>
      <c r="T3" s="5"/>
      <c r="U3" s="5"/>
      <c r="V3" s="5"/>
      <c r="W3" s="5"/>
      <c r="X3" s="5"/>
    </row>
    <row r="4" spans="1:24" s="7" customFormat="1" ht="12.75" x14ac:dyDescent="0.2">
      <c r="A4" s="5"/>
      <c r="B4" s="5"/>
      <c r="C4" s="5"/>
      <c r="D4" s="5"/>
      <c r="E4" s="5"/>
      <c r="F4" s="5"/>
      <c r="G4" s="5"/>
      <c r="H4" s="5"/>
      <c r="I4" s="5"/>
      <c r="J4" s="5"/>
      <c r="K4" s="5"/>
      <c r="L4" s="5"/>
      <c r="M4" s="5"/>
      <c r="N4" s="5"/>
      <c r="O4" s="6"/>
      <c r="P4" s="6"/>
      <c r="Q4" s="6"/>
      <c r="R4" s="5"/>
      <c r="S4" s="5"/>
      <c r="T4" s="5"/>
      <c r="U4" s="5"/>
      <c r="V4" s="5"/>
      <c r="W4" s="5"/>
      <c r="X4" s="5"/>
    </row>
    <row r="5" spans="1:24" s="7" customFormat="1" ht="12.75" x14ac:dyDescent="0.2">
      <c r="A5" s="5"/>
      <c r="B5" s="5"/>
      <c r="C5" s="5"/>
      <c r="D5" s="5"/>
      <c r="E5" s="5"/>
      <c r="F5" s="5"/>
      <c r="G5" s="5"/>
      <c r="H5" s="5"/>
      <c r="I5" s="5"/>
      <c r="J5" s="5"/>
      <c r="K5" s="5"/>
      <c r="L5" s="5"/>
      <c r="M5" s="5"/>
      <c r="N5" s="5"/>
      <c r="O5" s="6"/>
      <c r="P5" s="6"/>
      <c r="Q5" s="6"/>
      <c r="R5" s="5"/>
      <c r="S5" s="5"/>
      <c r="T5" s="5"/>
      <c r="U5" s="5"/>
      <c r="V5" s="5"/>
      <c r="W5" s="5"/>
      <c r="X5" s="5"/>
    </row>
    <row r="6" spans="1:24" s="7" customFormat="1" ht="12.75" x14ac:dyDescent="0.2">
      <c r="A6" s="5"/>
      <c r="B6" s="5"/>
      <c r="C6" s="5"/>
      <c r="D6" s="5"/>
      <c r="E6" s="5"/>
      <c r="F6" s="5"/>
      <c r="G6" s="5"/>
      <c r="H6" s="5"/>
      <c r="I6" s="5"/>
      <c r="J6" s="5"/>
      <c r="K6" s="5"/>
      <c r="L6" s="5"/>
      <c r="M6" s="5"/>
      <c r="N6" s="5"/>
      <c r="O6" s="6"/>
      <c r="P6" s="6"/>
      <c r="Q6" s="6"/>
      <c r="R6" s="5"/>
      <c r="S6" s="5"/>
      <c r="T6" s="5"/>
      <c r="U6" s="5"/>
      <c r="V6" s="5"/>
      <c r="W6" s="5"/>
      <c r="X6" s="5"/>
    </row>
    <row r="7" spans="1:24" s="7" customFormat="1" ht="12.75" x14ac:dyDescent="0.2">
      <c r="A7" s="5"/>
      <c r="B7" s="5"/>
      <c r="C7" s="5"/>
      <c r="D7" s="5"/>
      <c r="E7" s="5"/>
      <c r="F7" s="5"/>
      <c r="G7" s="5"/>
      <c r="H7" s="5"/>
      <c r="I7" s="5"/>
      <c r="J7" s="5"/>
      <c r="K7" s="5"/>
      <c r="L7" s="5"/>
      <c r="M7" s="5"/>
      <c r="N7" s="5"/>
      <c r="O7" s="6"/>
      <c r="P7" s="6"/>
      <c r="Q7" s="6"/>
      <c r="R7" s="5"/>
      <c r="S7" s="5"/>
      <c r="T7" s="5"/>
      <c r="U7" s="5"/>
      <c r="V7" s="5"/>
      <c r="W7" s="5"/>
      <c r="X7" s="5"/>
    </row>
    <row r="8" spans="1:24" s="7" customFormat="1" ht="12.75" x14ac:dyDescent="0.2">
      <c r="A8" s="5"/>
      <c r="B8" s="5"/>
      <c r="C8" s="5"/>
      <c r="D8" s="5"/>
      <c r="E8" s="5"/>
      <c r="F8" s="5"/>
      <c r="G8" s="5"/>
      <c r="H8" s="5"/>
      <c r="I8" s="5"/>
      <c r="J8" s="5"/>
      <c r="K8" s="5"/>
      <c r="L8" s="5"/>
      <c r="M8" s="5"/>
      <c r="N8" s="5"/>
      <c r="O8" s="6"/>
      <c r="P8" s="6"/>
      <c r="Q8" s="6"/>
      <c r="R8" s="5"/>
      <c r="S8" s="5"/>
      <c r="T8" s="5"/>
      <c r="U8" s="5"/>
      <c r="V8" s="5"/>
      <c r="W8" s="5"/>
      <c r="X8" s="5"/>
    </row>
    <row r="9" spans="1:24" s="7" customFormat="1" ht="12.75" x14ac:dyDescent="0.2">
      <c r="A9" s="5"/>
      <c r="B9" s="5"/>
      <c r="C9" s="5"/>
      <c r="D9" s="5"/>
      <c r="E9" s="5"/>
      <c r="F9" s="5"/>
      <c r="G9" s="5"/>
      <c r="H9" s="5"/>
      <c r="I9" s="5"/>
      <c r="J9" s="5"/>
      <c r="K9" s="5"/>
      <c r="L9" s="5"/>
      <c r="M9" s="5"/>
      <c r="N9" s="5"/>
      <c r="O9" s="6"/>
      <c r="P9" s="6"/>
      <c r="Q9" s="6"/>
      <c r="R9" s="5"/>
      <c r="S9" s="5"/>
      <c r="T9" s="5"/>
      <c r="U9" s="5"/>
      <c r="V9" s="5"/>
      <c r="W9" s="5"/>
      <c r="X9" s="5"/>
    </row>
    <row r="10" spans="1:24" s="7" customFormat="1" ht="12.75" x14ac:dyDescent="0.2">
      <c r="A10" s="5"/>
      <c r="B10" s="5"/>
      <c r="C10" s="5"/>
      <c r="D10" s="5"/>
      <c r="E10" s="5"/>
      <c r="F10" s="5"/>
      <c r="G10" s="5"/>
      <c r="H10" s="5"/>
      <c r="I10" s="5"/>
      <c r="J10" s="5"/>
      <c r="K10" s="5"/>
      <c r="L10" s="5"/>
      <c r="M10" s="5"/>
      <c r="N10" s="5"/>
      <c r="O10" s="6"/>
      <c r="P10" s="6"/>
      <c r="Q10" s="6"/>
      <c r="R10" s="5"/>
      <c r="S10" s="5"/>
      <c r="T10" s="5"/>
      <c r="U10" s="5"/>
      <c r="V10" s="5"/>
      <c r="W10" s="5"/>
      <c r="X10" s="5"/>
    </row>
    <row r="11" spans="1:24" s="7" customFormat="1" ht="12.75" x14ac:dyDescent="0.2">
      <c r="A11" s="5"/>
      <c r="B11" s="5"/>
      <c r="C11" s="5"/>
      <c r="D11" s="5"/>
      <c r="E11" s="5"/>
      <c r="F11" s="5"/>
      <c r="G11" s="5"/>
      <c r="H11" s="5"/>
      <c r="I11" s="5"/>
      <c r="J11" s="5"/>
      <c r="K11" s="5"/>
      <c r="L11" s="5"/>
      <c r="M11" s="5"/>
      <c r="N11" s="5"/>
      <c r="O11" s="6"/>
      <c r="P11" s="6"/>
      <c r="Q11" s="6"/>
      <c r="R11" s="5"/>
      <c r="S11" s="5"/>
      <c r="T11" s="5"/>
      <c r="U11" s="5"/>
      <c r="V11" s="5"/>
      <c r="W11" s="5"/>
      <c r="X11" s="5"/>
    </row>
    <row r="12" spans="1:24" s="7" customFormat="1" ht="12.75" x14ac:dyDescent="0.2">
      <c r="A12" s="5"/>
      <c r="B12" s="5"/>
      <c r="C12" s="5"/>
      <c r="D12" s="5"/>
      <c r="E12" s="5"/>
      <c r="F12" s="5"/>
      <c r="G12" s="5"/>
      <c r="H12" s="5"/>
      <c r="I12" s="5"/>
      <c r="J12" s="5"/>
      <c r="K12" s="5"/>
      <c r="L12" s="5"/>
      <c r="M12" s="5"/>
      <c r="N12" s="5"/>
      <c r="O12" s="6"/>
      <c r="P12" s="6"/>
      <c r="Q12" s="6"/>
      <c r="R12" s="5"/>
      <c r="S12" s="5"/>
      <c r="T12" s="5"/>
      <c r="U12" s="5"/>
      <c r="V12" s="5"/>
      <c r="W12" s="5"/>
      <c r="X12" s="5"/>
    </row>
    <row r="13" spans="1:24" s="7" customFormat="1" ht="12.75" x14ac:dyDescent="0.2">
      <c r="A13" s="5"/>
      <c r="B13" s="5"/>
      <c r="C13" s="5"/>
      <c r="D13" s="5"/>
      <c r="E13" s="5"/>
      <c r="F13" s="5"/>
      <c r="G13" s="5"/>
      <c r="H13" s="5"/>
      <c r="I13" s="5"/>
      <c r="J13" s="5"/>
      <c r="K13" s="5"/>
      <c r="L13" s="5"/>
      <c r="M13" s="5"/>
      <c r="N13" s="5"/>
      <c r="O13" s="6"/>
      <c r="P13" s="6"/>
      <c r="Q13" s="6"/>
      <c r="R13" s="5"/>
      <c r="S13" s="5"/>
      <c r="T13" s="5"/>
      <c r="U13" s="5"/>
      <c r="V13" s="5"/>
      <c r="W13" s="5"/>
      <c r="X13" s="5"/>
    </row>
    <row r="14" spans="1:24" s="10" customFormat="1" ht="12.75" x14ac:dyDescent="0.25">
      <c r="A14" s="9"/>
      <c r="B14" s="8"/>
      <c r="C14" s="9"/>
      <c r="D14" s="9"/>
      <c r="E14" s="9"/>
      <c r="F14" s="9"/>
      <c r="G14" s="9"/>
      <c r="H14" s="9"/>
      <c r="I14" s="9"/>
      <c r="J14" s="9"/>
      <c r="K14" s="9"/>
      <c r="L14" s="9"/>
      <c r="M14" s="9"/>
      <c r="N14" s="9"/>
      <c r="O14" s="9"/>
      <c r="P14" s="9"/>
      <c r="Q14" s="9"/>
      <c r="R14" s="9"/>
      <c r="S14" s="9"/>
      <c r="T14" s="9"/>
      <c r="U14" s="9"/>
      <c r="V14" s="9"/>
      <c r="W14" s="9"/>
      <c r="X14" s="9"/>
    </row>
    <row r="15" spans="1:24" s="10" customFormat="1" ht="14.25" x14ac:dyDescent="0.25">
      <c r="A15" s="9"/>
      <c r="B15" s="11"/>
      <c r="C15" s="9"/>
      <c r="D15" s="9"/>
      <c r="E15" s="9"/>
      <c r="F15" s="9"/>
      <c r="G15" s="9"/>
      <c r="H15" s="9"/>
      <c r="I15" s="9"/>
      <c r="J15" s="9"/>
      <c r="K15" s="9"/>
      <c r="L15" s="9"/>
      <c r="M15" s="9"/>
      <c r="N15" s="9"/>
      <c r="O15" s="9"/>
      <c r="P15" s="9"/>
      <c r="Q15" s="9"/>
      <c r="R15" s="9"/>
      <c r="S15" s="9"/>
      <c r="T15" s="9"/>
      <c r="U15" s="9"/>
      <c r="V15" s="9"/>
      <c r="W15" s="9"/>
      <c r="X15" s="9"/>
    </row>
    <row r="16" spans="1:24" s="10" customFormat="1" ht="25.5" x14ac:dyDescent="0.25">
      <c r="A16" s="9"/>
      <c r="B16" s="12"/>
      <c r="C16" s="9"/>
      <c r="D16" s="9"/>
      <c r="E16" s="9"/>
      <c r="F16" s="9"/>
      <c r="G16" s="9"/>
      <c r="H16" s="9"/>
      <c r="I16" s="9"/>
      <c r="J16" s="9"/>
      <c r="K16" s="9"/>
      <c r="L16" s="9"/>
      <c r="M16" s="9"/>
      <c r="N16" s="9"/>
      <c r="O16" s="9"/>
      <c r="P16" s="9"/>
      <c r="Q16" s="9"/>
      <c r="R16" s="9"/>
      <c r="S16" s="9"/>
      <c r="T16" s="9"/>
      <c r="U16" s="9"/>
      <c r="V16" s="9"/>
      <c r="W16" s="9"/>
      <c r="X16" s="9"/>
    </row>
    <row r="17" spans="1:26" s="10" customFormat="1" x14ac:dyDescent="0.25">
      <c r="A17" s="9"/>
      <c r="B17" s="13"/>
      <c r="C17" s="9"/>
      <c r="D17" s="9"/>
      <c r="E17" s="9"/>
      <c r="F17" s="9"/>
      <c r="G17" s="9"/>
      <c r="H17" s="9"/>
      <c r="I17" s="9"/>
      <c r="J17" s="9"/>
      <c r="K17" s="9"/>
      <c r="L17" s="9"/>
      <c r="M17" s="9"/>
      <c r="N17" s="9"/>
      <c r="O17" s="9"/>
      <c r="P17" s="9"/>
      <c r="Q17" s="9"/>
      <c r="R17" s="9"/>
      <c r="S17" s="9"/>
      <c r="T17" s="9"/>
      <c r="U17" s="9"/>
      <c r="V17" s="9"/>
      <c r="W17" s="9"/>
      <c r="X17" s="9"/>
    </row>
    <row r="18" spans="1:26" s="10" customFormat="1" ht="14.25" x14ac:dyDescent="0.25">
      <c r="A18" s="9"/>
      <c r="B18" s="11"/>
      <c r="C18" s="9"/>
      <c r="D18" s="9"/>
      <c r="E18" s="9"/>
      <c r="F18" s="9"/>
      <c r="G18" s="9"/>
      <c r="H18" s="9"/>
      <c r="I18" s="9"/>
      <c r="J18" s="9"/>
      <c r="K18" s="9"/>
      <c r="L18" s="9"/>
      <c r="M18" s="9"/>
      <c r="N18" s="9"/>
      <c r="O18" s="9"/>
      <c r="P18" s="9"/>
      <c r="Q18" s="9"/>
      <c r="R18" s="9"/>
      <c r="S18" s="9"/>
      <c r="T18" s="9"/>
      <c r="U18" s="9"/>
      <c r="V18" s="9"/>
      <c r="W18" s="9"/>
      <c r="X18" s="9"/>
    </row>
    <row r="19" spans="1:26" s="7" customFormat="1" ht="13.5" thickBot="1" x14ac:dyDescent="0.25">
      <c r="A19" s="5"/>
      <c r="B19" s="5"/>
      <c r="C19" s="5"/>
      <c r="D19" s="5"/>
      <c r="E19" s="5"/>
      <c r="F19" s="5"/>
      <c r="G19" s="5"/>
      <c r="H19" s="5"/>
      <c r="I19" s="5"/>
      <c r="J19" s="5"/>
      <c r="K19" s="5"/>
      <c r="L19" s="5"/>
      <c r="M19" s="5"/>
      <c r="N19" s="5"/>
      <c r="O19" s="6"/>
      <c r="P19" s="6"/>
      <c r="Q19" s="6"/>
      <c r="R19" s="5"/>
      <c r="S19" s="5"/>
      <c r="T19" s="5"/>
      <c r="U19" s="5"/>
      <c r="V19" s="5"/>
      <c r="W19" s="5"/>
      <c r="X19" s="5"/>
    </row>
    <row r="20" spans="1:26" s="7" customFormat="1" ht="12.75" x14ac:dyDescent="0.2">
      <c r="A20" s="5"/>
      <c r="B20" s="1198" t="s">
        <v>0</v>
      </c>
      <c r="C20" s="1199"/>
      <c r="D20" s="1199"/>
      <c r="E20" s="1199"/>
      <c r="F20" s="1200"/>
      <c r="G20" s="1198" t="s">
        <v>1</v>
      </c>
      <c r="H20" s="1199"/>
      <c r="I20" s="1199"/>
      <c r="J20" s="1199"/>
      <c r="K20" s="1200"/>
      <c r="L20" s="1198" t="s">
        <v>2</v>
      </c>
      <c r="M20" s="1199"/>
      <c r="N20" s="1199"/>
      <c r="O20" s="1200"/>
      <c r="P20" s="5"/>
      <c r="Q20" s="5"/>
      <c r="R20" s="5"/>
      <c r="S20" s="5"/>
      <c r="T20" s="5"/>
      <c r="U20" s="5"/>
      <c r="V20" s="5"/>
      <c r="W20" s="5"/>
      <c r="X20" s="5"/>
    </row>
    <row r="21" spans="1:26" s="7" customFormat="1" ht="13.5" thickBot="1" x14ac:dyDescent="0.25">
      <c r="A21" s="5"/>
      <c r="B21" s="1323" t="str">
        <f>_xlfn.CONCAT('Patient Collection'!B18:G18)</f>
        <v/>
      </c>
      <c r="C21" s="1324"/>
      <c r="D21" s="1324"/>
      <c r="E21" s="1324"/>
      <c r="F21" s="1325"/>
      <c r="G21" s="1323" t="str">
        <f>_xlfn.CONCAT('Patient Collection'!H18:K18)</f>
        <v/>
      </c>
      <c r="H21" s="1324"/>
      <c r="I21" s="1324"/>
      <c r="J21" s="1324"/>
      <c r="K21" s="1325"/>
      <c r="L21" s="1323" t="str">
        <f>_xlfn.CONCAT('Patient Collection'!L18:N18)</f>
        <v/>
      </c>
      <c r="M21" s="1324"/>
      <c r="N21" s="1324"/>
      <c r="O21" s="1325"/>
      <c r="P21" s="532"/>
      <c r="Q21" s="532"/>
      <c r="R21" s="5"/>
      <c r="S21" s="5"/>
      <c r="T21" s="5"/>
      <c r="U21" s="5"/>
      <c r="V21" s="5"/>
      <c r="W21" s="5"/>
      <c r="X21" s="5"/>
    </row>
    <row r="22" spans="1:26" s="7" customFormat="1" ht="12.75" x14ac:dyDescent="0.2">
      <c r="A22" s="5"/>
      <c r="B22" s="788" t="s">
        <v>10</v>
      </c>
      <c r="C22" s="789"/>
      <c r="D22" s="789"/>
      <c r="E22" s="789"/>
      <c r="F22" s="789"/>
      <c r="G22" s="789"/>
      <c r="H22" s="789"/>
      <c r="I22" s="789"/>
      <c r="J22" s="789"/>
      <c r="K22" s="789"/>
      <c r="L22" s="789"/>
      <c r="M22" s="789"/>
      <c r="N22" s="789"/>
      <c r="O22" s="790"/>
      <c r="P22" s="446"/>
      <c r="Q22" s="446"/>
      <c r="R22" s="5"/>
      <c r="S22" s="5"/>
      <c r="T22" s="5"/>
      <c r="U22" s="5"/>
      <c r="V22" s="5"/>
      <c r="W22" s="5"/>
      <c r="X22" s="5"/>
    </row>
    <row r="23" spans="1:26" s="7" customFormat="1" ht="13.5" thickBot="1" x14ac:dyDescent="0.25">
      <c r="A23" s="5"/>
      <c r="B23" s="1356" t="str">
        <f>_xlfn.CONCAT('Patient Collection'!B20:N20)</f>
        <v/>
      </c>
      <c r="C23" s="1357"/>
      <c r="D23" s="1357"/>
      <c r="E23" s="1357"/>
      <c r="F23" s="1357"/>
      <c r="G23" s="1357"/>
      <c r="H23" s="1357"/>
      <c r="I23" s="1357"/>
      <c r="J23" s="1357"/>
      <c r="K23" s="1357"/>
      <c r="L23" s="1357"/>
      <c r="M23" s="1357"/>
      <c r="N23" s="1357"/>
      <c r="O23" s="1358"/>
      <c r="P23" s="446"/>
      <c r="Q23" s="446"/>
      <c r="R23" s="5"/>
      <c r="S23" s="5"/>
      <c r="T23" s="5"/>
      <c r="U23" s="5"/>
      <c r="V23" s="5"/>
      <c r="W23" s="5"/>
      <c r="X23" s="5"/>
    </row>
    <row r="24" spans="1:26" s="7" customFormat="1" ht="13.5" thickBot="1" x14ac:dyDescent="0.25">
      <c r="A24" s="5"/>
      <c r="B24" s="5"/>
      <c r="C24" s="5"/>
      <c r="D24" s="5"/>
      <c r="E24" s="5"/>
      <c r="F24" s="5"/>
      <c r="G24" s="5"/>
      <c r="H24" s="5"/>
      <c r="I24" s="5"/>
      <c r="J24" s="5"/>
      <c r="K24" s="5"/>
      <c r="L24" s="5"/>
      <c r="M24" s="5"/>
      <c r="N24" s="5"/>
      <c r="O24" s="6"/>
      <c r="P24" s="457"/>
      <c r="Q24" s="457"/>
      <c r="R24" s="5"/>
      <c r="S24" s="5"/>
      <c r="T24" s="5"/>
      <c r="U24" s="5"/>
      <c r="V24" s="5"/>
      <c r="W24" s="5"/>
      <c r="X24" s="5"/>
    </row>
    <row r="25" spans="1:26" s="7" customFormat="1" ht="13.5" thickBot="1" x14ac:dyDescent="0.25">
      <c r="A25" s="5"/>
      <c r="B25" s="1373" t="s">
        <v>959</v>
      </c>
      <c r="C25" s="1295"/>
      <c r="D25" s="1295"/>
      <c r="E25" s="1295"/>
      <c r="F25" s="1295"/>
      <c r="G25" s="1295"/>
      <c r="H25" s="1295"/>
      <c r="I25" s="1295"/>
      <c r="J25" s="1295"/>
      <c r="K25" s="1295"/>
      <c r="L25" s="1295"/>
      <c r="M25" s="1295"/>
      <c r="N25" s="1295"/>
      <c r="O25" s="1296"/>
      <c r="P25" s="532"/>
      <c r="Q25" s="532"/>
      <c r="R25" s="5"/>
      <c r="S25" s="5"/>
      <c r="T25" s="5"/>
      <c r="U25" s="5"/>
      <c r="V25" s="5"/>
      <c r="W25" s="5"/>
      <c r="X25" s="5"/>
    </row>
    <row r="26" spans="1:26" s="7" customFormat="1" ht="12.75" x14ac:dyDescent="0.2">
      <c r="A26" s="5"/>
      <c r="B26" s="5"/>
      <c r="C26" s="5"/>
      <c r="D26" s="5"/>
      <c r="E26" s="5"/>
      <c r="F26" s="5"/>
      <c r="G26" s="5"/>
      <c r="H26" s="5"/>
      <c r="I26" s="5"/>
      <c r="J26" s="5"/>
      <c r="K26" s="5"/>
      <c r="L26" s="5"/>
      <c r="M26" s="5"/>
      <c r="N26" s="5"/>
      <c r="O26" s="6"/>
      <c r="P26" s="457"/>
      <c r="Q26" s="457"/>
      <c r="R26" s="5"/>
      <c r="S26" s="5"/>
      <c r="T26" s="5"/>
      <c r="U26" s="5"/>
      <c r="V26" s="5"/>
      <c r="W26" s="5"/>
      <c r="X26" s="5"/>
    </row>
    <row r="27" spans="1:26" s="7" customFormat="1" ht="13.5" thickBot="1" x14ac:dyDescent="0.25">
      <c r="A27" s="5"/>
      <c r="B27" s="5"/>
      <c r="C27" s="5"/>
      <c r="D27" s="5"/>
      <c r="E27" s="5"/>
      <c r="F27" s="5"/>
      <c r="G27" s="5"/>
      <c r="H27" s="5"/>
      <c r="I27" s="5"/>
      <c r="J27" s="5"/>
      <c r="K27" s="5"/>
      <c r="L27" s="5"/>
      <c r="M27" s="5"/>
      <c r="N27" s="5"/>
      <c r="O27" s="6"/>
      <c r="P27" s="457"/>
      <c r="Q27" s="457"/>
      <c r="R27" s="5"/>
      <c r="S27" s="5"/>
      <c r="T27" s="5"/>
      <c r="U27" s="5"/>
      <c r="V27" s="5"/>
      <c r="W27" s="5"/>
      <c r="X27" s="5"/>
    </row>
    <row r="28" spans="1:26" s="225" customFormat="1" ht="51.75" thickBot="1" x14ac:dyDescent="0.25">
      <c r="A28" s="224"/>
      <c r="B28" s="508" t="s">
        <v>261</v>
      </c>
      <c r="C28" s="509">
        <v>1</v>
      </c>
      <c r="D28" s="509">
        <v>2</v>
      </c>
      <c r="E28" s="509">
        <v>3</v>
      </c>
      <c r="F28" s="509">
        <v>4</v>
      </c>
      <c r="G28" s="509" t="s">
        <v>262</v>
      </c>
      <c r="H28" s="509" t="s">
        <v>263</v>
      </c>
      <c r="I28" s="509" t="s">
        <v>264</v>
      </c>
      <c r="J28" s="513" t="s">
        <v>946</v>
      </c>
      <c r="K28" s="336"/>
      <c r="L28" s="224"/>
      <c r="M28" s="224"/>
      <c r="N28" s="224"/>
      <c r="O28" s="224"/>
      <c r="P28" s="224"/>
      <c r="Q28" s="336"/>
      <c r="R28" s="336"/>
      <c r="S28" s="336"/>
      <c r="T28" s="336"/>
      <c r="U28" s="336"/>
      <c r="V28" s="336"/>
      <c r="W28" s="336"/>
      <c r="X28" s="333"/>
      <c r="Y28" s="233"/>
      <c r="Z28" s="233"/>
    </row>
    <row r="29" spans="1:26" s="225" customFormat="1" ht="12.75" hidden="1" x14ac:dyDescent="0.2">
      <c r="A29" s="224"/>
      <c r="B29" s="524" t="s">
        <v>933</v>
      </c>
      <c r="C29" s="479">
        <f>COUNTIFS('Patient Collection'!O76:AH76,"1",'Patient Collection'!O83:AH83,"1",'Patient Collection'!O87:AH87,"1")</f>
        <v>0</v>
      </c>
      <c r="D29" s="479">
        <f>COUNTIFS('Patient Collection'!O76:AH76,"1",'Patient Collection'!O83:AH83,"1",'Patient Collection'!O87:AH87,"2")</f>
        <v>0</v>
      </c>
      <c r="E29" s="479">
        <f>COUNTIFS('Patient Collection'!O76:AH76,"1",'Patient Collection'!O83:AH83,"1",'Patient Collection'!O87:AH87,"3")</f>
        <v>0</v>
      </c>
      <c r="F29" s="479">
        <f>COUNTIFS('Patient Collection'!O76:AH76,"1",'Patient Collection'!O83:AH83,"1",'Patient Collection'!O87:AH87,"4")</f>
        <v>0</v>
      </c>
      <c r="G29" s="479">
        <f>COUNTIFS('Patient Collection'!O76:AH76,"1",'Patient Collection'!O83:AH83,"1",'Patient Collection'!O87:AH87,"5")</f>
        <v>0</v>
      </c>
      <c r="H29" s="479">
        <f>COUNTIFS('Patient Collection'!O76:AH76,"1",'Patient Collection'!O83:AH83,"1",'Patient Collection'!O87:AH87,"6")</f>
        <v>0</v>
      </c>
      <c r="I29" s="479">
        <f>COUNTIFS('Patient Collection'!O76:AH76,"1",'Patient Collection'!O83:AH83,"1",'Patient Collection'!O87:AH87,"7")</f>
        <v>0</v>
      </c>
      <c r="J29" s="479"/>
      <c r="K29" s="336"/>
      <c r="L29" s="224"/>
      <c r="M29" s="224"/>
      <c r="N29" s="224"/>
      <c r="O29" s="224"/>
      <c r="P29" s="224"/>
      <c r="Q29" s="336"/>
      <c r="R29" s="336"/>
      <c r="S29" s="336"/>
      <c r="T29" s="336"/>
      <c r="U29" s="336"/>
      <c r="V29" s="336"/>
      <c r="W29" s="336"/>
      <c r="X29" s="333"/>
      <c r="Y29" s="233"/>
      <c r="Z29" s="233"/>
    </row>
    <row r="30" spans="1:26" s="225" customFormat="1" ht="12.75" hidden="1" x14ac:dyDescent="0.2">
      <c r="A30" s="224"/>
      <c r="B30" s="425" t="s">
        <v>934</v>
      </c>
      <c r="C30" s="339">
        <f>COUNTIFS('Patient Collection'!O76:AH76,"1",'Patient Collection'!O83:AH83,"1",'Patient Collection'!O93:AH93,"1")</f>
        <v>0</v>
      </c>
      <c r="D30" s="339">
        <f>COUNTIFS('Patient Collection'!O76:AH76,"1",'Patient Collection'!O83:AH83,"1",'Patient Collection'!O93:AH93,"2")</f>
        <v>0</v>
      </c>
      <c r="E30" s="339">
        <f>COUNTIFS('Patient Collection'!O76:AH76,"1",'Patient Collection'!O83:AH83,"1",'Patient Collection'!O93:AH93,"3")</f>
        <v>0</v>
      </c>
      <c r="F30" s="339">
        <f>COUNTIFS('Patient Collection'!O76:AH76,"1",'Patient Collection'!O83:AH83,"1",'Patient Collection'!O93:AH93,"4")</f>
        <v>0</v>
      </c>
      <c r="G30" s="339">
        <f>COUNTIFS('Patient Collection'!O76:AH76,"1",'Patient Collection'!O83:AH83,"1",'Patient Collection'!O93:AH93,"5")</f>
        <v>0</v>
      </c>
      <c r="H30" s="339">
        <f>COUNTIFS('Patient Collection'!O76:AH76,"1",'Patient Collection'!O83:AH83,"1",'Patient Collection'!O93:AH93,"6")</f>
        <v>0</v>
      </c>
      <c r="I30" s="339">
        <f>COUNTIFS('Patient Collection'!O76:AH76,"1",'Patient Collection'!O83:AH83,"1",'Patient Collection'!O93:AH93,"7")</f>
        <v>0</v>
      </c>
      <c r="J30" s="339"/>
      <c r="K30" s="336"/>
      <c r="L30" s="224"/>
      <c r="M30" s="224"/>
      <c r="N30" s="224"/>
      <c r="O30" s="224"/>
      <c r="P30" s="224"/>
      <c r="Q30" s="336"/>
      <c r="R30" s="336"/>
      <c r="S30" s="336"/>
      <c r="T30" s="336"/>
      <c r="U30" s="336"/>
      <c r="V30" s="336"/>
      <c r="W30" s="336"/>
      <c r="X30" s="333"/>
      <c r="Y30" s="233"/>
      <c r="Z30" s="233"/>
    </row>
    <row r="31" spans="1:26" s="225" customFormat="1" ht="12.75" hidden="1" x14ac:dyDescent="0.2">
      <c r="A31" s="224"/>
      <c r="B31" s="425" t="s">
        <v>935</v>
      </c>
      <c r="C31" s="339">
        <f>COUNTIFS('Patient Collection'!O76:AH76,"1",'Patient Collection'!O83:AH83,"1",'Patient Collection'!O99:AH99,"1")</f>
        <v>0</v>
      </c>
      <c r="D31" s="339">
        <f>COUNTIFS('Patient Collection'!O76:AH76,"1",'Patient Collection'!O83:AH83,"1",'Patient Collection'!O99:AH99,"2")</f>
        <v>0</v>
      </c>
      <c r="E31" s="339">
        <f>COUNTIFS('Patient Collection'!O76:AH76,"1",'Patient Collection'!O83:AH83,"1",'Patient Collection'!O99:AH99,"3")</f>
        <v>0</v>
      </c>
      <c r="F31" s="339">
        <f>COUNTIFS('Patient Collection'!O76:AH76,"1",'Patient Collection'!O83:AH83,"1",'Patient Collection'!O99:AH99,"4")</f>
        <v>0</v>
      </c>
      <c r="G31" s="339">
        <f>COUNTIFS('Patient Collection'!O76:AH76,"1",'Patient Collection'!O83:AH83,"1",'Patient Collection'!O99:AH99,"5")</f>
        <v>0</v>
      </c>
      <c r="H31" s="339">
        <f>COUNTIFS('Patient Collection'!O76:AH76,"1",'Patient Collection'!O83:AH83,"1",'Patient Collection'!O99:AH99,"6")</f>
        <v>0</v>
      </c>
      <c r="I31" s="339">
        <f>COUNTIFS('Patient Collection'!O76:AH76,"1",'Patient Collection'!O83:AH83,"1",'Patient Collection'!O99:AH99,"7")</f>
        <v>0</v>
      </c>
      <c r="J31" s="339"/>
      <c r="K31" s="336"/>
      <c r="L31" s="224"/>
      <c r="M31" s="224"/>
      <c r="N31" s="224"/>
      <c r="O31" s="224"/>
      <c r="P31" s="224"/>
      <c r="Q31" s="336"/>
      <c r="R31" s="336"/>
      <c r="S31" s="336"/>
      <c r="T31" s="336"/>
      <c r="U31" s="336"/>
      <c r="V31" s="336"/>
      <c r="W31" s="336"/>
      <c r="X31" s="333"/>
      <c r="Y31" s="233"/>
      <c r="Z31" s="233"/>
    </row>
    <row r="32" spans="1:26" s="225" customFormat="1" ht="12.75" hidden="1" x14ac:dyDescent="0.2">
      <c r="A32" s="224"/>
      <c r="B32" s="425" t="s">
        <v>936</v>
      </c>
      <c r="C32" s="339">
        <f>COUNTIFS('Patient Collection'!O76:AH76,"1",'Patient Collection'!O83:AH83,"1",'Patient Collection'!O105:AH105,"1")</f>
        <v>0</v>
      </c>
      <c r="D32" s="339">
        <f>COUNTIFS('Patient Collection'!O76:AH76,"1",'Patient Collection'!O83:AH83,"1",'Patient Collection'!O105:AH105,"2")</f>
        <v>0</v>
      </c>
      <c r="E32" s="339">
        <f>COUNTIFS('Patient Collection'!O76:AH76,"1",'Patient Collection'!O83:AH83,"1",'Patient Collection'!O105:AH105,"3")</f>
        <v>0</v>
      </c>
      <c r="F32" s="339">
        <f>COUNTIFS('Patient Collection'!O76:AH76,"1",'Patient Collection'!O83:AH83,"1",'Patient Collection'!O105:AH105,"4")</f>
        <v>0</v>
      </c>
      <c r="G32" s="339">
        <f>COUNTIFS('Patient Collection'!O76:AH76,"1",'Patient Collection'!O83:AH83,"1",'Patient Collection'!O105:AH105,"5")</f>
        <v>0</v>
      </c>
      <c r="H32" s="339">
        <f>COUNTIFS('Patient Collection'!O76:AH76,"1",'Patient Collection'!O83:AH83,"1",'Patient Collection'!O105:AH105,"6")</f>
        <v>0</v>
      </c>
      <c r="I32" s="339">
        <f>COUNTIFS('Patient Collection'!O76:AH76,"1",'Patient Collection'!O83:AH83,"1",'Patient Collection'!O105:AH105,"7")</f>
        <v>0</v>
      </c>
      <c r="J32" s="339"/>
      <c r="K32" s="336"/>
      <c r="L32" s="224"/>
      <c r="M32" s="224"/>
      <c r="N32" s="224"/>
      <c r="O32" s="224"/>
      <c r="P32" s="224"/>
      <c r="Q32" s="336"/>
      <c r="R32" s="336"/>
      <c r="S32" s="336"/>
      <c r="T32" s="336"/>
      <c r="U32" s="336"/>
      <c r="V32" s="336"/>
      <c r="W32" s="336"/>
      <c r="X32" s="333"/>
      <c r="Y32" s="233"/>
      <c r="Z32" s="233"/>
    </row>
    <row r="33" spans="1:26" s="225" customFormat="1" ht="13.5" hidden="1" thickBot="1" x14ac:dyDescent="0.25">
      <c r="A33" s="224"/>
      <c r="B33" s="426" t="s">
        <v>937</v>
      </c>
      <c r="C33" s="423">
        <f>COUNTIFS('Patient Collection'!O76:AH76,"1",'Patient Collection'!O83:AH83,"1",'Patient Collection'!O111:AH111,"1")</f>
        <v>0</v>
      </c>
      <c r="D33" s="423">
        <f>COUNTIFS('Patient Collection'!O76:AH76,"1",'Patient Collection'!O83:AH83,"1",'Patient Collection'!O111:AH111,"2")</f>
        <v>0</v>
      </c>
      <c r="E33" s="423">
        <f>COUNTIFS('Patient Collection'!O76:AH76,"1",'Patient Collection'!O83:AH83,"1",'Patient Collection'!O111:AH111,"3")</f>
        <v>0</v>
      </c>
      <c r="F33" s="423">
        <f>COUNTIFS('Patient Collection'!O76:AH76,"1",'Patient Collection'!O83:AH83,"1",'Patient Collection'!O111:AH111,"4")</f>
        <v>0</v>
      </c>
      <c r="G33" s="423">
        <f>COUNTIFS('Patient Collection'!O76:AH76,"1",'Patient Collection'!O83:AH83,"1",'Patient Collection'!O111:AH111,"5")</f>
        <v>0</v>
      </c>
      <c r="H33" s="423">
        <f>COUNTIFS('Patient Collection'!O76:AH76,"1",'Patient Collection'!O83:AH83,"1",'Patient Collection'!O111:AH111,"6")</f>
        <v>0</v>
      </c>
      <c r="I33" s="423">
        <f>COUNTIFS('Patient Collection'!O76:AH76,"1",'Patient Collection'!O83:AH83,"1",'Patient Collection'!O111:AH111,"7")</f>
        <v>0</v>
      </c>
      <c r="J33" s="481"/>
      <c r="K33" s="336"/>
      <c r="L33" s="224"/>
      <c r="M33" s="224"/>
      <c r="N33" s="224"/>
      <c r="O33" s="224"/>
      <c r="P33" s="224"/>
      <c r="Q33" s="336"/>
      <c r="R33" s="336"/>
      <c r="S33" s="336"/>
      <c r="T33" s="336"/>
      <c r="U33" s="336"/>
      <c r="V33" s="336"/>
      <c r="W33" s="336"/>
      <c r="X33" s="333"/>
      <c r="Y33" s="233"/>
      <c r="Z33" s="233"/>
    </row>
    <row r="34" spans="1:26" s="225" customFormat="1" ht="40.5" customHeight="1" thickBot="1" x14ac:dyDescent="0.25">
      <c r="A34" s="224"/>
      <c r="B34" s="503" t="s">
        <v>947</v>
      </c>
      <c r="C34" s="480">
        <f>SUM(C29:C33)</f>
        <v>0</v>
      </c>
      <c r="D34" s="480">
        <f t="shared" ref="D34:I34" si="0">SUM(D29:D33)</f>
        <v>0</v>
      </c>
      <c r="E34" s="480">
        <f t="shared" si="0"/>
        <v>0</v>
      </c>
      <c r="F34" s="480">
        <f t="shared" si="0"/>
        <v>0</v>
      </c>
      <c r="G34" s="480">
        <f t="shared" si="0"/>
        <v>0</v>
      </c>
      <c r="H34" s="480">
        <f t="shared" si="0"/>
        <v>0</v>
      </c>
      <c r="I34" s="482">
        <f t="shared" si="0"/>
        <v>0</v>
      </c>
      <c r="J34" s="541">
        <f>SUM(C34:I34)</f>
        <v>0</v>
      </c>
      <c r="K34" s="336"/>
      <c r="L34" s="224"/>
      <c r="M34" s="224"/>
      <c r="N34" s="224"/>
      <c r="O34" s="224"/>
      <c r="P34" s="224"/>
      <c r="Q34" s="336"/>
      <c r="R34" s="336"/>
      <c r="S34" s="336"/>
      <c r="T34" s="336"/>
      <c r="U34" s="336"/>
      <c r="V34" s="336"/>
      <c r="W34" s="336"/>
      <c r="X34" s="333"/>
      <c r="Y34" s="233"/>
      <c r="Z34" s="233"/>
    </row>
    <row r="35" spans="1:26" s="225" customFormat="1" ht="39.75" customHeight="1" thickBot="1" x14ac:dyDescent="0.25">
      <c r="A35" s="224"/>
      <c r="B35" s="539" t="s">
        <v>938</v>
      </c>
      <c r="C35" s="540" t="str">
        <f>IF(J34=0," ",SUM(C34/J34))</f>
        <v xml:space="preserve"> </v>
      </c>
      <c r="D35" s="540" t="str">
        <f>IF(J34=0," ",SUM(D34/J34))</f>
        <v xml:space="preserve"> </v>
      </c>
      <c r="E35" s="540" t="str">
        <f>IF(J34=0," ",SUM(E34/J34))</f>
        <v xml:space="preserve"> </v>
      </c>
      <c r="F35" s="540" t="str">
        <f>IF(J34=0," ",SUM(F34/J34))</f>
        <v xml:space="preserve"> </v>
      </c>
      <c r="G35" s="540" t="str">
        <f>IF(J34=0," ",SUM(G34/J34))</f>
        <v xml:space="preserve"> </v>
      </c>
      <c r="H35" s="540" t="str">
        <f>IF(J34=0," ",SUM(H34/J34))</f>
        <v xml:space="preserve"> </v>
      </c>
      <c r="I35" s="395" t="str">
        <f>IF(J34=0," ",SUM(I34/J34))</f>
        <v xml:space="preserve"> </v>
      </c>
      <c r="J35" s="335"/>
      <c r="K35" s="336"/>
      <c r="L35" s="224"/>
      <c r="M35" s="224"/>
      <c r="N35" s="224"/>
      <c r="O35" s="224"/>
      <c r="P35" s="224"/>
      <c r="Q35" s="336"/>
      <c r="R35" s="336"/>
      <c r="S35" s="336"/>
      <c r="T35" s="336"/>
      <c r="U35" s="336"/>
      <c r="V35" s="336"/>
      <c r="W35" s="336"/>
      <c r="X35" s="333"/>
      <c r="Y35" s="233"/>
      <c r="Z35" s="233"/>
    </row>
    <row r="36" spans="1:26" s="225" customFormat="1" ht="12.75" x14ac:dyDescent="0.2">
      <c r="A36" s="224"/>
      <c r="B36" s="333"/>
      <c r="C36" s="528"/>
      <c r="D36" s="526"/>
      <c r="E36" s="526"/>
      <c r="F36" s="526"/>
      <c r="G36" s="526"/>
      <c r="H36" s="526"/>
      <c r="I36" s="526"/>
      <c r="J36" s="335"/>
      <c r="K36" s="336"/>
      <c r="L36" s="224"/>
      <c r="M36" s="224"/>
      <c r="N36" s="224"/>
      <c r="O36" s="224"/>
      <c r="P36" s="224"/>
      <c r="Q36" s="336"/>
      <c r="R36" s="336"/>
      <c r="S36" s="336"/>
      <c r="T36" s="336"/>
      <c r="U36" s="336"/>
      <c r="V36" s="336"/>
      <c r="W36" s="336"/>
      <c r="X36" s="333"/>
      <c r="Y36" s="233"/>
      <c r="Z36" s="233"/>
    </row>
    <row r="37" spans="1:26" s="225" customFormat="1" ht="13.5" thickBot="1" x14ac:dyDescent="0.25">
      <c r="A37" s="224"/>
      <c r="B37" s="333"/>
      <c r="C37" s="528"/>
      <c r="D37" s="526"/>
      <c r="E37" s="526"/>
      <c r="F37" s="526"/>
      <c r="G37" s="526"/>
      <c r="H37" s="526"/>
      <c r="I37" s="526"/>
      <c r="J37" s="335"/>
      <c r="K37" s="335"/>
      <c r="L37" s="224"/>
      <c r="M37" s="224"/>
      <c r="N37" s="224"/>
      <c r="O37" s="224"/>
      <c r="P37" s="224"/>
      <c r="Q37" s="336"/>
      <c r="R37" s="336"/>
      <c r="S37" s="336"/>
      <c r="T37" s="336"/>
      <c r="U37" s="336"/>
      <c r="V37" s="336"/>
      <c r="W37" s="336"/>
      <c r="X37" s="333"/>
      <c r="Y37" s="233"/>
      <c r="Z37" s="233"/>
    </row>
    <row r="38" spans="1:26" s="225" customFormat="1" ht="26.25" thickBot="1" x14ac:dyDescent="0.25">
      <c r="A38" s="224"/>
      <c r="B38" s="508" t="s">
        <v>261</v>
      </c>
      <c r="C38" s="509" t="s">
        <v>948</v>
      </c>
      <c r="D38" s="511" t="s">
        <v>955</v>
      </c>
      <c r="E38" s="513" t="s">
        <v>949</v>
      </c>
      <c r="F38" s="525"/>
      <c r="G38" s="525"/>
      <c r="H38" s="525"/>
      <c r="I38" s="333"/>
      <c r="J38" s="529"/>
      <c r="K38" s="525"/>
      <c r="L38" s="224"/>
      <c r="M38" s="224"/>
      <c r="N38" s="224"/>
      <c r="O38" s="224"/>
      <c r="P38" s="224"/>
      <c r="Q38" s="525"/>
      <c r="R38" s="525"/>
      <c r="S38" s="525"/>
      <c r="T38" s="525"/>
      <c r="U38" s="525"/>
      <c r="V38" s="525"/>
      <c r="W38" s="525"/>
      <c r="X38" s="333"/>
      <c r="Y38" s="233"/>
      <c r="Z38" s="233"/>
    </row>
    <row r="39" spans="1:26" s="225" customFormat="1" ht="25.5" x14ac:dyDescent="0.2">
      <c r="A39" s="224"/>
      <c r="B39" s="514" t="s">
        <v>939</v>
      </c>
      <c r="C39" s="515" t="s">
        <v>943</v>
      </c>
      <c r="D39" s="516">
        <f>COUNTIFS('Patient Collection'!O76:AH76,"1",'Patient Collection'!O83:AH83,"1", 'Patient Collection'!O87:AH87,"1",'Patient Collection'!O91:AH91,"0")+COUNTIFS('Patient Collection'!O76:AH76,"1",'Patient Collection'!O83:AH83,"1", 'Patient Collection'!O93:AH93,"1",'Patient Collection'!O97:AH97,"0")+COUNTIFS('Patient Collection'!O76:AH76,"1",'Patient Collection'!O83:AH83,"1", 'Patient Collection'!O99:AH99,"1",'Patient Collection'!O103:AH103,"0")+COUNTIFS('Patient Collection'!O76:AH76,"1",'Patient Collection'!O83:AH83,"1", 'Patient Collection'!O105:AH105,"1",'Patient Collection'!O109:AH109,"0")+COUNTIFS('Patient Collection'!O76:AH76,"1",'Patient Collection'!O83:AH83,"1", 'Patient Collection'!O111:AH111,"1",'Patient Collection'!O115:AH115,"0")</f>
        <v>0</v>
      </c>
      <c r="E39" s="660">
        <f>SUM(C34)</f>
        <v>0</v>
      </c>
      <c r="F39" s="525"/>
      <c r="G39" s="525"/>
      <c r="H39" s="525"/>
      <c r="I39" s="333"/>
      <c r="J39" s="529"/>
      <c r="K39" s="525"/>
      <c r="L39" s="224"/>
      <c r="M39" s="224"/>
      <c r="N39" s="224"/>
      <c r="O39" s="224"/>
      <c r="P39" s="224"/>
      <c r="Q39" s="525"/>
      <c r="R39" s="525"/>
      <c r="S39" s="525"/>
      <c r="T39" s="525"/>
      <c r="U39" s="525"/>
      <c r="V39" s="525"/>
      <c r="W39" s="525"/>
      <c r="X39" s="333"/>
      <c r="Y39" s="233"/>
      <c r="Z39" s="233"/>
    </row>
    <row r="40" spans="1:26" s="225" customFormat="1" ht="25.5" x14ac:dyDescent="0.2">
      <c r="A40" s="224"/>
      <c r="B40" s="517"/>
      <c r="C40" s="428" t="s">
        <v>209</v>
      </c>
      <c r="D40" s="427">
        <f>COUNTIFS('Patient Collection'!O76:AH76,"1",'Patient Collection'!O83:AH83,"1", 'Patient Collection'!O87:AH87,"1",'Patient Collection'!O91:AH91,"1")+COUNTIFS('Patient Collection'!O76:AH76,"1",'Patient Collection'!O83:AH83,"1", 'Patient Collection'!O93:AH93,"1",'Patient Collection'!O97:AH97,"1")+COUNTIFS('Patient Collection'!O76:AH76,"1",'Patient Collection'!O83:AH83,"1", 'Patient Collection'!O99:AH99,"1",'Patient Collection'!O103:AH103,"1")+COUNTIFS('Patient Collection'!O76:AH76,"1",'Patient Collection'!O83:AH83,"1", 'Patient Collection'!O105:AH105,"1",'Patient Collection'!O109:AH109,"1")+COUNTIFS('Patient Collection'!O76:AH76,"1",'Patient Collection'!O83:AH83,"1", 'Patient Collection'!O111:AH111,"1",'Patient Collection'!O115:AH115,"1")</f>
        <v>0</v>
      </c>
      <c r="E40" s="661"/>
      <c r="F40" s="525"/>
      <c r="G40" s="525"/>
      <c r="H40" s="525"/>
      <c r="I40" s="333"/>
      <c r="J40" s="529"/>
      <c r="K40" s="525"/>
      <c r="L40" s="224"/>
      <c r="M40" s="224"/>
      <c r="N40" s="224"/>
      <c r="O40" s="224"/>
      <c r="P40" s="224"/>
      <c r="Q40" s="527"/>
      <c r="R40" s="527"/>
      <c r="S40" s="527"/>
      <c r="T40" s="527"/>
      <c r="U40" s="527"/>
      <c r="V40" s="527"/>
      <c r="W40" s="527"/>
      <c r="X40" s="333"/>
      <c r="Y40" s="233"/>
      <c r="Z40" s="233"/>
    </row>
    <row r="41" spans="1:26" s="225" customFormat="1" ht="25.5" x14ac:dyDescent="0.2">
      <c r="A41" s="224"/>
      <c r="B41" s="535" t="s">
        <v>940</v>
      </c>
      <c r="C41" s="536" t="s">
        <v>943</v>
      </c>
      <c r="D41" s="537">
        <f>COUNTIFS('Patient Collection'!O76:AH76,"1",'Patient Collection'!O83:AH83,"1", 'Patient Collection'!O87:AH87,"2",'Patient Collection'!O91:AH91,"0")+COUNTIFS('Patient Collection'!O76:AH76,"1",'Patient Collection'!O83:AH83,"1", 'Patient Collection'!O93:AH93,"2",'Patient Collection'!O97:AH97,"0")+COUNTIFS('Patient Collection'!O76:AH76,"1",'Patient Collection'!O83:AH83,"1", 'Patient Collection'!O99:AH99,"2",'Patient Collection'!O103:AH103,"0")+COUNTIFS('Patient Collection'!O76:AH76,"1",'Patient Collection'!O83:AH83,"1", 'Patient Collection'!O105:AH105,"2",'Patient Collection'!O109:AH109,"0")+COUNTIFS('Patient Collection'!O76:AH76,"1",'Patient Collection'!O83:AH83,"1", 'Patient Collection'!O111:AH111,"2",'Patient Collection'!O115:AH115,"0")</f>
        <v>0</v>
      </c>
      <c r="E41" s="662">
        <f>SUM(D34)</f>
        <v>0</v>
      </c>
      <c r="F41" s="525"/>
      <c r="G41" s="525"/>
      <c r="H41" s="525"/>
      <c r="I41" s="333"/>
      <c r="J41" s="529"/>
      <c r="K41" s="525"/>
      <c r="L41" s="224"/>
      <c r="M41" s="224"/>
      <c r="N41" s="224"/>
      <c r="O41" s="224"/>
      <c r="P41" s="224"/>
      <c r="Q41" s="527"/>
      <c r="R41" s="527"/>
      <c r="S41" s="527"/>
      <c r="T41" s="527"/>
      <c r="U41" s="527"/>
      <c r="V41" s="527"/>
      <c r="W41" s="527"/>
      <c r="X41" s="333"/>
      <c r="Y41" s="233"/>
      <c r="Z41" s="233"/>
    </row>
    <row r="42" spans="1:26" s="225" customFormat="1" ht="25.5" x14ac:dyDescent="0.2">
      <c r="A42" s="224"/>
      <c r="B42" s="538"/>
      <c r="C42" s="536" t="s">
        <v>209</v>
      </c>
      <c r="D42" s="537">
        <f>COUNTIFS('Patient Collection'!O76:AH76,"1",'Patient Collection'!O83:AH83,"1", 'Patient Collection'!O87:AH87,"2",'Patient Collection'!O91:AH91,"1")+COUNTIFS('Patient Collection'!O76:AH76,"1",'Patient Collection'!O83:AH83,"1", 'Patient Collection'!O93:AH93,"2",'Patient Collection'!O97:AH97,"1")+COUNTIFS('Patient Collection'!O99:AH99,"2",'Patient Collection'!O103:AH103,"1")+COUNTIFS('Patient Collection'!O76:AH76,"1",'Patient Collection'!O83:AH83,"1", 'Patient Collection'!O105:AH105,"2",'Patient Collection'!O109:AH109,"1")+COUNTIFS('Patient Collection'!O76:AH76,"1",'Patient Collection'!O83:AH83,"1", 'Patient Collection'!O111:AH111,"2",'Patient Collection'!O115:AH115,"1")</f>
        <v>0</v>
      </c>
      <c r="E42" s="663"/>
      <c r="F42" s="525"/>
      <c r="G42" s="525"/>
      <c r="H42" s="525"/>
      <c r="I42" s="333"/>
      <c r="J42" s="529"/>
      <c r="K42" s="525"/>
      <c r="L42" s="224"/>
      <c r="M42" s="224"/>
      <c r="N42" s="224"/>
      <c r="O42" s="224"/>
      <c r="P42" s="224"/>
      <c r="Q42" s="527"/>
      <c r="R42" s="527"/>
      <c r="S42" s="527"/>
      <c r="T42" s="527"/>
      <c r="U42" s="527"/>
      <c r="V42" s="527"/>
      <c r="W42" s="527"/>
      <c r="X42" s="333"/>
      <c r="Y42" s="233"/>
      <c r="Z42" s="233"/>
    </row>
    <row r="43" spans="1:26" s="225" customFormat="1" ht="25.5" x14ac:dyDescent="0.2">
      <c r="A43" s="224"/>
      <c r="B43" s="518" t="s">
        <v>941</v>
      </c>
      <c r="C43" s="428" t="s">
        <v>943</v>
      </c>
      <c r="D43" s="427">
        <f>COUNTIFS('Patient Collection'!O76:AH76,"1",'Patient Collection'!O83:AH83,"1", 'Patient Collection'!O87:AH87,"3",'Patient Collection'!O91:AH91,"0")+COUNTIFS('Patient Collection'!O76:AH76,"1",'Patient Collection'!O83:AH83,"1", 'Patient Collection'!O93:AH93,"3",'Patient Collection'!O97:AH97,"0")+COUNTIFS('Patient Collection'!O76:AH76,"1",'Patient Collection'!O83:AH83,"1", 'Patient Collection'!O99:AH99,"3",'Patient Collection'!O103:AH103,"0")+COUNTIFS('Patient Collection'!O76:AH76,"1",'Patient Collection'!O83:AH83,"1", 'Patient Collection'!O105:AH105,"3",'Patient Collection'!O109:AH109,"0")+COUNTIFS('Patient Collection'!O76:AH76,"1",'Patient Collection'!O83:AH83,"1", 'Patient Collection'!O111:AH111,"3",'Patient Collection'!O115:AH115,"0")</f>
        <v>0</v>
      </c>
      <c r="E43" s="664">
        <f>SUM(E34)</f>
        <v>0</v>
      </c>
      <c r="F43" s="525"/>
      <c r="G43" s="530"/>
      <c r="H43" s="530"/>
      <c r="I43" s="530"/>
      <c r="J43" s="530"/>
      <c r="K43" s="525"/>
      <c r="L43" s="224"/>
      <c r="M43" s="224"/>
      <c r="N43" s="224"/>
      <c r="O43" s="224"/>
      <c r="P43" s="224"/>
      <c r="Q43" s="527"/>
      <c r="R43" s="527"/>
      <c r="S43" s="527"/>
      <c r="T43" s="527"/>
      <c r="U43" s="527"/>
      <c r="V43" s="527"/>
      <c r="W43" s="527"/>
      <c r="X43" s="333"/>
      <c r="Y43" s="233"/>
      <c r="Z43" s="233"/>
    </row>
    <row r="44" spans="1:26" s="225" customFormat="1" ht="25.5" x14ac:dyDescent="0.2">
      <c r="A44" s="224"/>
      <c r="B44" s="517"/>
      <c r="C44" s="428" t="s">
        <v>209</v>
      </c>
      <c r="D44" s="427">
        <f>COUNTIFS('Patient Collection'!O76:AH76,"1",'Patient Collection'!O83:AH83,"1", 'Patient Collection'!O87:AH87,"3",'Patient Collection'!O91:AH91,"1")+COUNTIFS('Patient Collection'!O76:AH76,"1",'Patient Collection'!O83:AH83,"1", 'Patient Collection'!O93:AH93,"3",'Patient Collection'!O97:AH97,"1")+COUNTIFS('Patient Collection'!O76:AH76,"1",'Patient Collection'!O83:AH83,"1", 'Patient Collection'!O99:AH99,"3",'Patient Collection'!O103:AH103,"1")+COUNTIFS('Patient Collection'!O76:AH76,"1",'Patient Collection'!O83:AH83,"1", 'Patient Collection'!O105:AH105,"3",'Patient Collection'!O109:AH109,"1")+COUNTIFS('Patient Collection'!O76:AH76,"1",'Patient Collection'!O83:AH83,"1", 'Patient Collection'!O111:AH111,"3",'Patient Collection'!O115:AH115,"1")</f>
        <v>0</v>
      </c>
      <c r="E44" s="661"/>
      <c r="F44" s="525"/>
      <c r="G44" s="337"/>
      <c r="H44" s="337"/>
      <c r="I44" s="337"/>
      <c r="J44" s="531"/>
      <c r="K44" s="525"/>
      <c r="L44" s="224"/>
      <c r="M44" s="224"/>
      <c r="N44" s="224"/>
      <c r="O44" s="224"/>
      <c r="P44" s="224"/>
      <c r="Q44" s="527"/>
      <c r="R44" s="527"/>
      <c r="S44" s="527"/>
      <c r="T44" s="527"/>
      <c r="U44" s="527"/>
      <c r="V44" s="527"/>
      <c r="W44" s="527"/>
      <c r="X44" s="333"/>
      <c r="Y44" s="233"/>
      <c r="Z44" s="233"/>
    </row>
    <row r="45" spans="1:26" s="225" customFormat="1" ht="25.5" x14ac:dyDescent="0.2">
      <c r="A45" s="224"/>
      <c r="B45" s="535" t="s">
        <v>942</v>
      </c>
      <c r="C45" s="536" t="s">
        <v>943</v>
      </c>
      <c r="D45" s="537">
        <f>COUNTIFS('Patient Collection'!O76:AH76,"1",'Patient Collection'!O83:AH83,"1", 'Patient Collection'!O87:AH87,"4",'Patient Collection'!O91:AH91,"0")+COUNTIFS('Patient Collection'!O76:AH76,"1",'Patient Collection'!O83:AH83,"1", 'Patient Collection'!O93:AH93,"4",'Patient Collection'!O97:AH97,"0")+COUNTIFS('Patient Collection'!O76:AH76,"1",'Patient Collection'!O83:AH83,"1", 'Patient Collection'!O99:AH99,"4",'Patient Collection'!O103:AH103,"0")+COUNTIFS('Patient Collection'!O76:AH76,"1",'Patient Collection'!O83:AH83,"1", 'Patient Collection'!O105:AH105,"4",'Patient Collection'!O109:AH109,"0")+COUNTIFS('Patient Collection'!O76:AH76,"1",'Patient Collection'!O83:AH83,"1", 'Patient Collection'!O111:AH111,"4",'Patient Collection'!O115:AH115,"0")</f>
        <v>0</v>
      </c>
      <c r="E45" s="662">
        <f>SUM(F34)</f>
        <v>0</v>
      </c>
      <c r="F45" s="525"/>
      <c r="G45" s="337"/>
      <c r="H45" s="337"/>
      <c r="I45" s="337"/>
      <c r="J45" s="531"/>
      <c r="K45" s="525"/>
      <c r="L45" s="525"/>
      <c r="M45" s="526"/>
      <c r="N45" s="527"/>
      <c r="O45" s="527"/>
      <c r="P45" s="527"/>
      <c r="Q45" s="527"/>
      <c r="R45" s="527"/>
      <c r="S45" s="527"/>
      <c r="T45" s="527"/>
      <c r="U45" s="527"/>
      <c r="V45" s="527"/>
      <c r="W45" s="527"/>
      <c r="X45" s="333"/>
      <c r="Y45" s="233"/>
      <c r="Z45" s="233"/>
    </row>
    <row r="46" spans="1:26" s="225" customFormat="1" ht="25.5" x14ac:dyDescent="0.2">
      <c r="A46" s="224"/>
      <c r="B46" s="538"/>
      <c r="C46" s="536" t="s">
        <v>209</v>
      </c>
      <c r="D46" s="537">
        <f>COUNTIFS('Patient Collection'!O76:AH76,"1",'Patient Collection'!O83:AH83,"1", 'Patient Collection'!O87:AH87,"4",'Patient Collection'!O91:AH91,"1")+COUNTIFS('Patient Collection'!O76:AH76,"1",'Patient Collection'!O83:AH83,"1", 'Patient Collection'!O93:AH93,"4",'Patient Collection'!O97:AH97,"1")+COUNTIFS('Patient Collection'!O76:AH76,"1",'Patient Collection'!O83:AH83,"1", 'Patient Collection'!O99:AH99,"4",'Patient Collection'!O103:AH103,"1")+COUNTIFS('Patient Collection'!O76:AH76,"1",'Patient Collection'!O83:AH83,"1", 'Patient Collection'!O105:AH105,"4",'Patient Collection'!O109:AH109,"1")+COUNTIFS('Patient Collection'!O76:AH76,"1",'Patient Collection'!O83:AH83,"1", 'Patient Collection'!O111:AH111,"4",'Patient Collection'!O115:AH115,"1")</f>
        <v>0</v>
      </c>
      <c r="E46" s="663"/>
      <c r="F46" s="525"/>
      <c r="G46" s="337"/>
      <c r="H46" s="337"/>
      <c r="I46" s="337"/>
      <c r="J46" s="531"/>
      <c r="K46" s="525"/>
      <c r="L46" s="525"/>
      <c r="M46" s="526"/>
      <c r="N46" s="527"/>
      <c r="O46" s="527"/>
      <c r="P46" s="527"/>
      <c r="Q46" s="527"/>
      <c r="R46" s="527"/>
      <c r="S46" s="527"/>
      <c r="T46" s="527"/>
      <c r="U46" s="527"/>
      <c r="V46" s="527"/>
      <c r="W46" s="527"/>
      <c r="X46" s="333"/>
      <c r="Y46" s="233"/>
      <c r="Z46" s="233"/>
    </row>
    <row r="47" spans="1:26" s="225" customFormat="1" ht="25.5" x14ac:dyDescent="0.2">
      <c r="A47" s="224"/>
      <c r="B47" s="518" t="s">
        <v>262</v>
      </c>
      <c r="C47" s="428" t="s">
        <v>943</v>
      </c>
      <c r="D47" s="427">
        <f>COUNTIFS('Patient Collection'!O76:AH76,"1",'Patient Collection'!O83:AH83,"1", 'Patient Collection'!O87:AH87,"5",'Patient Collection'!O91:AH91,"0")+COUNTIFS('Patient Collection'!O76:AH76,"1",'Patient Collection'!O83:AH83,"1", 'Patient Collection'!O93:AH93,"5",'Patient Collection'!O97:AH97,"0")+COUNTIFS('Patient Collection'!O76:AH76,"1",'Patient Collection'!O83:AH83,"1", 'Patient Collection'!O99:AH99,"5",'Patient Collection'!O103:AH103,"0")+COUNTIFS('Patient Collection'!O76:AH76,"1",'Patient Collection'!O83:AH83,"1", 'Patient Collection'!O105:AH105,"5",'Patient Collection'!O109:AH109,"0")+COUNTIFS('Patient Collection'!O76:AH76,"1",'Patient Collection'!O83:AH83,"1", 'Patient Collection'!O111:AH111,"5",'Patient Collection'!O115:AH115,"0")</f>
        <v>0</v>
      </c>
      <c r="E47" s="664">
        <f>SUM(G34)</f>
        <v>0</v>
      </c>
      <c r="F47" s="525"/>
      <c r="G47" s="337"/>
      <c r="H47" s="337"/>
      <c r="I47" s="337"/>
      <c r="J47" s="531"/>
      <c r="K47" s="525"/>
      <c r="L47" s="525"/>
      <c r="M47" s="526"/>
      <c r="N47" s="527"/>
      <c r="O47" s="527"/>
      <c r="P47" s="527"/>
      <c r="Q47" s="527"/>
      <c r="R47" s="527"/>
      <c r="S47" s="527"/>
      <c r="T47" s="527"/>
      <c r="U47" s="527"/>
      <c r="V47" s="527"/>
      <c r="W47" s="527"/>
      <c r="X47" s="333"/>
      <c r="Y47" s="233"/>
      <c r="Z47" s="233"/>
    </row>
    <row r="48" spans="1:26" s="225" customFormat="1" ht="25.5" x14ac:dyDescent="0.2">
      <c r="A48" s="224"/>
      <c r="B48" s="517"/>
      <c r="C48" s="428" t="s">
        <v>209</v>
      </c>
      <c r="D48" s="427">
        <f>COUNTIFS('Patient Collection'!O76:AH76,"1",'Patient Collection'!O83:AH83,"1", 'Patient Collection'!O87:AH87,"5",'Patient Collection'!O91:AH91,"1")+COUNTIFS('Patient Collection'!O76:AH76,"1",'Patient Collection'!O83:AH83,"1", 'Patient Collection'!O93:AH93,"5",'Patient Collection'!O97:AH97,"1")+COUNTIFS('Patient Collection'!O76:AH76,"1",'Patient Collection'!O83:AH83,"1", 'Patient Collection'!O99:AH99,"5",'Patient Collection'!O103:AH103,"1")+COUNTIFS('Patient Collection'!O76:AH76,"1",'Patient Collection'!O83:AH83,"1", 'Patient Collection'!O105:AH105,"5",'Patient Collection'!O109:AH109,"1")+COUNTIFS('Patient Collection'!O76:AH76,"1",'Patient Collection'!O83:AH83,"1", 'Patient Collection'!O111:AH111,"5",'Patient Collection'!O115:AH115,"1")</f>
        <v>0</v>
      </c>
      <c r="E48" s="661"/>
      <c r="F48" s="530"/>
      <c r="G48" s="337"/>
      <c r="H48" s="337"/>
      <c r="I48" s="337"/>
      <c r="J48" s="531"/>
      <c r="K48" s="525"/>
      <c r="L48" s="525"/>
      <c r="M48" s="526"/>
      <c r="N48" s="527"/>
      <c r="O48" s="527"/>
      <c r="P48" s="527"/>
      <c r="Q48" s="527"/>
      <c r="R48" s="527"/>
      <c r="S48" s="527"/>
      <c r="T48" s="527"/>
      <c r="U48" s="527"/>
      <c r="V48" s="527"/>
      <c r="W48" s="527"/>
      <c r="X48" s="333"/>
      <c r="Y48" s="233"/>
      <c r="Z48" s="233"/>
    </row>
    <row r="49" spans="1:26" s="225" customFormat="1" ht="25.5" x14ac:dyDescent="0.2">
      <c r="A49" s="224"/>
      <c r="B49" s="535" t="s">
        <v>263</v>
      </c>
      <c r="C49" s="536" t="s">
        <v>943</v>
      </c>
      <c r="D49" s="537">
        <f>COUNTIFS('Patient Collection'!O76:AH76,"1",'Patient Collection'!O83:AH83,"1", 'Patient Collection'!O87:AH87,"6",'Patient Collection'!O91:AH91,"0")+COUNTIFS('Patient Collection'!O76:AH76,"1",'Patient Collection'!O83:AH83,"1", 'Patient Collection'!O93:AH93,"6",'Patient Collection'!O97:AH97,"0")+COUNTIFS('Patient Collection'!O76:AH76,"1",'Patient Collection'!O83:AH83,"1", 'Patient Collection'!O99:AH99,"6",'Patient Collection'!O103:AH103,"0")+COUNTIFS('Patient Collection'!O76:AH76,"1",'Patient Collection'!O83:AH83,"1", 'Patient Collection'!O105:AH105,"6",'Patient Collection'!O109:AH109,"0")+COUNTIFS('Patient Collection'!O76:AH76,"1",'Patient Collection'!O83:AH83,"1", 'Patient Collection'!O111:AH111,"6",'Patient Collection'!O115:AH115,"0")</f>
        <v>0</v>
      </c>
      <c r="E49" s="662">
        <f>SUM(H34)</f>
        <v>0</v>
      </c>
      <c r="F49" s="525"/>
      <c r="G49" s="337"/>
      <c r="H49" s="337"/>
      <c r="I49" s="337"/>
      <c r="J49" s="531"/>
      <c r="K49" s="525"/>
      <c r="L49" s="525"/>
      <c r="M49" s="526"/>
      <c r="N49" s="527"/>
      <c r="O49" s="527"/>
      <c r="P49" s="527"/>
      <c r="Q49" s="527"/>
      <c r="R49" s="527"/>
      <c r="S49" s="527"/>
      <c r="T49" s="527"/>
      <c r="U49" s="527"/>
      <c r="V49" s="527"/>
      <c r="W49" s="527"/>
      <c r="X49" s="333"/>
      <c r="Y49" s="233"/>
      <c r="Z49" s="233"/>
    </row>
    <row r="50" spans="1:26" s="225" customFormat="1" ht="25.5" x14ac:dyDescent="0.2">
      <c r="A50" s="224"/>
      <c r="B50" s="538"/>
      <c r="C50" s="536" t="s">
        <v>209</v>
      </c>
      <c r="D50" s="537">
        <f>COUNTIFS('Patient Collection'!O76:AH76,"1",'Patient Collection'!O83:AH83,"1", 'Patient Collection'!O87:AH87,"6",'Patient Collection'!O91:AH91,"1")+COUNTIFS('Patient Collection'!O76:AH76,"1",'Patient Collection'!O83:AH83,"1", 'Patient Collection'!O93:AH93,"6",'Patient Collection'!O97:AH97,"1")+COUNTIFS('Patient Collection'!O76:AH76,"1",'Patient Collection'!O83:AH83,"1", 'Patient Collection'!O99:AH99,"6",'Patient Collection'!O103:AH103,"1")+COUNTIFS('Patient Collection'!O76:AH76,"1",'Patient Collection'!O83:AH83,"1", 'Patient Collection'!O105:AH105,"6",'Patient Collection'!O109:AH109,"1")+COUNTIFS('Patient Collection'!O76:AH76,"1",'Patient Collection'!O83:AH83,"1", 'Patient Collection'!O111:AH111,"6",'Patient Collection'!O115:AH115,"1")</f>
        <v>0</v>
      </c>
      <c r="E50" s="663"/>
      <c r="F50" s="525"/>
      <c r="G50" s="337"/>
      <c r="H50" s="337"/>
      <c r="I50" s="337"/>
      <c r="J50" s="531"/>
      <c r="K50" s="525"/>
      <c r="L50" s="525"/>
      <c r="M50" s="526"/>
      <c r="N50" s="527"/>
      <c r="O50" s="527"/>
      <c r="P50" s="527"/>
      <c r="Q50" s="527"/>
      <c r="R50" s="527"/>
      <c r="S50" s="527"/>
      <c r="T50" s="527"/>
      <c r="U50" s="527"/>
      <c r="V50" s="527"/>
      <c r="W50" s="527"/>
      <c r="X50" s="333"/>
      <c r="Y50" s="233"/>
      <c r="Z50" s="233"/>
    </row>
    <row r="51" spans="1:26" s="225" customFormat="1" ht="25.5" x14ac:dyDescent="0.2">
      <c r="A51" s="224"/>
      <c r="B51" s="518" t="s">
        <v>264</v>
      </c>
      <c r="C51" s="428" t="s">
        <v>943</v>
      </c>
      <c r="D51" s="427">
        <f>COUNTIFS('Patient Collection'!O76:AH76,"1",'Patient Collection'!O83:AH83,"1", 'Patient Collection'!O87:AH87,"7",'Patient Collection'!O91:AH91,"0")+COUNTIFS('Patient Collection'!O76:AH76,"1",'Patient Collection'!O83:AH83,"1", 'Patient Collection'!O93:AH93,"7",'Patient Collection'!O97:AH97,"0")+COUNTIFS('Patient Collection'!O76:AH76,"1",'Patient Collection'!O83:AH83,"1", 'Patient Collection'!O99:AH99,"7",'Patient Collection'!O103:AH103,"0")+COUNTIFS('Patient Collection'!O76:AH76,"1",'Patient Collection'!O83:AH83,"1", 'Patient Collection'!O105:AH105,"7",'Patient Collection'!O109:AH109,"0")+COUNTIFS('Patient Collection'!O76:AH76,"1",'Patient Collection'!O83:AH83,"1", 'Patient Collection'!O111:AH111,"7",'Patient Collection'!O115:AH115,"0")</f>
        <v>0</v>
      </c>
      <c r="E51" s="664">
        <f>SUM(I34)</f>
        <v>0</v>
      </c>
      <c r="F51" s="525"/>
      <c r="G51" s="337"/>
      <c r="H51" s="337"/>
      <c r="I51" s="337"/>
      <c r="J51" s="531"/>
      <c r="K51" s="525"/>
      <c r="L51" s="525"/>
      <c r="M51" s="526"/>
      <c r="N51" s="527"/>
      <c r="O51" s="527"/>
      <c r="P51" s="527"/>
      <c r="Q51" s="527"/>
      <c r="R51" s="527"/>
      <c r="S51" s="527"/>
      <c r="T51" s="527"/>
      <c r="U51" s="527"/>
      <c r="V51" s="527"/>
      <c r="W51" s="527"/>
      <c r="X51" s="333"/>
      <c r="Y51" s="233"/>
      <c r="Z51" s="233"/>
    </row>
    <row r="52" spans="1:26" s="225" customFormat="1" ht="26.25" thickBot="1" x14ac:dyDescent="0.25">
      <c r="A52" s="224"/>
      <c r="B52" s="519"/>
      <c r="C52" s="520" t="s">
        <v>209</v>
      </c>
      <c r="D52" s="521">
        <f>COUNTIFS('Patient Collection'!O76:AH76,"1",'Patient Collection'!O83:AH83,"1", 'Patient Collection'!O87:AH87,"7",'Patient Collection'!O91:AH91,"1")+COUNTIFS('Patient Collection'!O76:AH76,"1",'Patient Collection'!O83:AH83,"1", 'Patient Collection'!O93:AH93,"7",'Patient Collection'!O97:AH97,"1")+COUNTIFS('Patient Collection'!O76:AH76,"1",'Patient Collection'!O83:AH83,"1", 'Patient Collection'!O99:AH99,"7",'Patient Collection'!O103:AH103,"1")+COUNTIFS('Patient Collection'!O76:AH76,"1",'Patient Collection'!O83:AH83,"1", 'Patient Collection'!O105:AH105,"7",'Patient Collection'!O109:AH109,"1")+COUNTIFS('Patient Collection'!O76:AH76,"1",'Patient Collection'!O83:AH83,"1", 'Patient Collection'!O111:AH111,"7",'Patient Collection'!O115:AH115,"1")</f>
        <v>0</v>
      </c>
      <c r="E52" s="665"/>
      <c r="F52" s="530"/>
      <c r="G52" s="337"/>
      <c r="H52" s="337"/>
      <c r="I52" s="337"/>
      <c r="J52" s="531"/>
      <c r="K52" s="525"/>
      <c r="L52" s="525"/>
      <c r="M52" s="526"/>
      <c r="N52" s="527"/>
      <c r="O52" s="527"/>
      <c r="P52" s="527"/>
      <c r="Q52" s="527"/>
      <c r="R52" s="527"/>
      <c r="S52" s="527"/>
      <c r="T52" s="527"/>
      <c r="U52" s="527"/>
      <c r="V52" s="527"/>
      <c r="W52" s="527"/>
      <c r="X52" s="333"/>
      <c r="Y52" s="233"/>
      <c r="Z52" s="233"/>
    </row>
    <row r="53" spans="1:26" s="225" customFormat="1" ht="38.25" x14ac:dyDescent="0.2">
      <c r="A53" s="224"/>
      <c r="B53" s="525"/>
      <c r="C53" s="533" t="s">
        <v>950</v>
      </c>
      <c r="D53" s="522">
        <f>SUM(D39,D41,D43,D45,D47,D49,D51)</f>
        <v>0</v>
      </c>
      <c r="E53" s="666"/>
      <c r="F53" s="525"/>
      <c r="G53" s="337"/>
      <c r="H53" s="337"/>
      <c r="I53" s="337"/>
      <c r="J53" s="531"/>
      <c r="K53" s="525"/>
      <c r="L53" s="525"/>
      <c r="M53" s="526"/>
      <c r="N53" s="527"/>
      <c r="O53" s="527"/>
      <c r="P53" s="527"/>
      <c r="Q53" s="527"/>
      <c r="R53" s="527"/>
      <c r="S53" s="527"/>
      <c r="T53" s="527"/>
      <c r="U53" s="527"/>
      <c r="V53" s="527"/>
      <c r="W53" s="527"/>
      <c r="X53" s="333"/>
      <c r="Y53" s="233"/>
      <c r="Z53" s="233"/>
    </row>
    <row r="54" spans="1:26" s="225" customFormat="1" ht="39" thickBot="1" x14ac:dyDescent="0.25">
      <c r="A54" s="224"/>
      <c r="B54" s="525"/>
      <c r="C54" s="534" t="s">
        <v>1208</v>
      </c>
      <c r="D54" s="523">
        <f>SUM(D40,D42,D44,D46,D48,D50,D52)</f>
        <v>0</v>
      </c>
      <c r="E54" s="667"/>
      <c r="F54" s="525"/>
      <c r="G54" s="337"/>
      <c r="H54" s="337"/>
      <c r="I54" s="337"/>
      <c r="J54" s="531"/>
      <c r="K54" s="525"/>
      <c r="L54" s="525"/>
      <c r="M54" s="526"/>
      <c r="N54" s="527"/>
      <c r="O54" s="527"/>
      <c r="P54" s="527"/>
      <c r="Q54" s="527"/>
      <c r="R54" s="527"/>
      <c r="S54" s="527"/>
      <c r="T54" s="527"/>
      <c r="U54" s="527"/>
      <c r="V54" s="527"/>
      <c r="W54" s="527"/>
      <c r="X54" s="333"/>
      <c r="Y54" s="233"/>
      <c r="Z54" s="233"/>
    </row>
    <row r="55" spans="1:26" s="225" customFormat="1" ht="12.75" x14ac:dyDescent="0.2">
      <c r="A55" s="224"/>
      <c r="B55" s="525"/>
      <c r="C55" s="526"/>
      <c r="D55" s="527"/>
      <c r="E55" s="527"/>
      <c r="F55" s="527"/>
      <c r="G55" s="337"/>
      <c r="H55" s="337"/>
      <c r="I55" s="337"/>
      <c r="J55" s="337"/>
      <c r="K55" s="525"/>
      <c r="L55" s="525"/>
      <c r="M55" s="526"/>
      <c r="N55" s="527"/>
      <c r="O55" s="527"/>
      <c r="P55" s="527"/>
      <c r="Q55" s="527"/>
      <c r="R55" s="527"/>
      <c r="S55" s="527"/>
      <c r="T55" s="527"/>
      <c r="U55" s="527"/>
      <c r="V55" s="527"/>
      <c r="W55" s="527"/>
      <c r="X55" s="333"/>
      <c r="Y55" s="233"/>
      <c r="Z55" s="233"/>
    </row>
    <row r="56" spans="1:26" s="225" customFormat="1" ht="13.5" thickBot="1" x14ac:dyDescent="0.25">
      <c r="A56" s="224"/>
      <c r="B56" s="333"/>
      <c r="C56" s="528"/>
      <c r="D56" s="526"/>
      <c r="E56" s="526"/>
      <c r="F56" s="526"/>
      <c r="G56" s="526"/>
      <c r="H56" s="526"/>
      <c r="I56" s="526"/>
      <c r="J56" s="335"/>
      <c r="K56" s="336"/>
      <c r="L56" s="336"/>
      <c r="M56" s="336"/>
      <c r="N56" s="336"/>
      <c r="O56" s="336"/>
      <c r="P56" s="336"/>
      <c r="Q56" s="336"/>
      <c r="R56" s="336"/>
      <c r="S56" s="336"/>
      <c r="T56" s="336"/>
      <c r="U56" s="336"/>
      <c r="V56" s="336"/>
      <c r="W56" s="336"/>
      <c r="X56" s="333"/>
      <c r="Y56" s="233"/>
      <c r="Z56" s="233"/>
    </row>
    <row r="57" spans="1:26" s="225" customFormat="1" ht="39" thickBot="1" x14ac:dyDescent="0.25">
      <c r="A57" s="224"/>
      <c r="B57" s="327"/>
      <c r="C57" s="508" t="s">
        <v>217</v>
      </c>
      <c r="D57" s="509" t="s">
        <v>218</v>
      </c>
      <c r="E57" s="509" t="s">
        <v>219</v>
      </c>
      <c r="F57" s="509" t="s">
        <v>226</v>
      </c>
      <c r="G57" s="510" t="s">
        <v>220</v>
      </c>
      <c r="H57" s="511" t="s">
        <v>952</v>
      </c>
      <c r="I57" s="509" t="s">
        <v>221</v>
      </c>
      <c r="J57" s="511" t="s">
        <v>227</v>
      </c>
      <c r="K57" s="509" t="s">
        <v>222</v>
      </c>
      <c r="L57" s="509" t="s">
        <v>223</v>
      </c>
      <c r="M57" s="509" t="s">
        <v>224</v>
      </c>
      <c r="N57" s="509" t="s">
        <v>225</v>
      </c>
      <c r="O57" s="511" t="s">
        <v>951</v>
      </c>
      <c r="P57" s="511" t="s">
        <v>228</v>
      </c>
      <c r="Q57" s="509" t="s">
        <v>229</v>
      </c>
      <c r="R57" s="509" t="s">
        <v>838</v>
      </c>
      <c r="S57" s="509" t="s">
        <v>230</v>
      </c>
      <c r="T57" s="509" t="s">
        <v>231</v>
      </c>
      <c r="U57" s="509" t="s">
        <v>232</v>
      </c>
      <c r="V57" s="509" t="s">
        <v>233</v>
      </c>
      <c r="W57" s="509" t="s">
        <v>234</v>
      </c>
      <c r="X57" s="512" t="s">
        <v>192</v>
      </c>
      <c r="Y57" s="233"/>
      <c r="Z57" s="233"/>
    </row>
    <row r="58" spans="1:26" s="225" customFormat="1" ht="13.5" hidden="1" thickBot="1" x14ac:dyDescent="0.25">
      <c r="A58" s="224"/>
      <c r="B58" s="524" t="s">
        <v>208</v>
      </c>
      <c r="C58" s="479">
        <f>COUNTIFS('Patient Collection'!O76:AH76,"1",'Patient Collection'!O83:AH83,"1",'Patient Collection'!O89:AH89,"1")</f>
        <v>0</v>
      </c>
      <c r="D58" s="479">
        <f>COUNTIFS('Patient Collection'!O76:AH76,"1",'Patient Collection'!O83:AH83,"1",'Patient Collection'!O89:AH89,"2")</f>
        <v>0</v>
      </c>
      <c r="E58" s="479">
        <f>COUNTIFS('Patient Collection'!O76:AH76,"1",'Patient Collection'!O83:AH83,"1",'Patient Collection'!O89:AH89,"3")</f>
        <v>0</v>
      </c>
      <c r="F58" s="479">
        <f>COUNTIFS('Patient Collection'!O76:AH76,"1",'Patient Collection'!O83:AH83,"1",'Patient Collection'!O89:AH89,"4")</f>
        <v>0</v>
      </c>
      <c r="G58" s="479">
        <f>COUNTIFS('Patient Collection'!O76:AH76,"1",'Patient Collection'!O83:AH83,"1",'Patient Collection'!O89:AH89,"5")</f>
        <v>0</v>
      </c>
      <c r="H58" s="479">
        <f>COUNTIFS('Patient Collection'!O76:AH76,"1",'Patient Collection'!O83:AH83,"1",'Patient Collection'!O89:AH89,"6")</f>
        <v>0</v>
      </c>
      <c r="I58" s="479">
        <f>COUNTIFS('Patient Collection'!O76:AH76,"1",'Patient Collection'!O83:AH83,"1",'Patient Collection'!O89:AH89,"7")</f>
        <v>0</v>
      </c>
      <c r="J58" s="479">
        <f>COUNTIFS('Patient Collection'!O76:AH76,"1",'Patient Collection'!O83:AH83,"1",'Patient Collection'!O89:AH89,"8")</f>
        <v>0</v>
      </c>
      <c r="K58" s="492">
        <f>COUNTIFS('Patient Collection'!O76:AH76,"1",'Patient Collection'!O83:AH83,"1",'Patient Collection'!O89:AH89,"9")</f>
        <v>0</v>
      </c>
      <c r="L58" s="492">
        <f>COUNTIFS('Patient Collection'!O76:AH76,"1",'Patient Collection'!O83:AH83,"1",'Patient Collection'!O89:AH89,"10")</f>
        <v>0</v>
      </c>
      <c r="M58" s="492">
        <f>COUNTIFS('Patient Collection'!O76:AH76,"1",'Patient Collection'!O83:AH83,"1",'Patient Collection'!O89:AH89,"11")</f>
        <v>0</v>
      </c>
      <c r="N58" s="492">
        <f>COUNTIFS('Patient Collection'!O76:AH76,"1",'Patient Collection'!O83:AH83,"1",'Patient Collection'!O89:AH89,"12")</f>
        <v>0</v>
      </c>
      <c r="O58" s="479">
        <f>COUNTIFS('Patient Collection'!O76:AH76,"1",'Patient Collection'!O83:AH83,"1",'Patient Collection'!O89:AH89,"13")</f>
        <v>0</v>
      </c>
      <c r="P58" s="479">
        <f>COUNTIFS('Patient Collection'!O76:AH76,"1",'Patient Collection'!O83:AH83,"1",'Patient Collection'!O89:AH89,"14")</f>
        <v>0</v>
      </c>
      <c r="Q58" s="479">
        <f>COUNTIFS('Patient Collection'!O76:AH76,"1",'Patient Collection'!O83:AH83,"1",'Patient Collection'!O89:AH89,"15")</f>
        <v>0</v>
      </c>
      <c r="R58" s="479">
        <f>COUNTIFS('Patient Collection'!O76:AH76,"1",'Patient Collection'!O83:AH83,"1",'Patient Collection'!O89:AH89,"22")</f>
        <v>0</v>
      </c>
      <c r="S58" s="479">
        <f>COUNTIFS('Patient Collection'!O76:AH76,"1",'Patient Collection'!O83:AH83,"1",'Patient Collection'!O89:AH89,"16")</f>
        <v>0</v>
      </c>
      <c r="T58" s="479">
        <f>COUNTIFS('Patient Collection'!O76:AH76,"1",'Patient Collection'!O83:AH83,"1",'Patient Collection'!O89:AH89,"17")</f>
        <v>0</v>
      </c>
      <c r="U58" s="479">
        <f>COUNTIFS('Patient Collection'!O76:AH76,"1",'Patient Collection'!O83:AH83,"1",'Patient Collection'!O89:AH89,"18")</f>
        <v>0</v>
      </c>
      <c r="V58" s="479">
        <f>COUNTIFS('Patient Collection'!O76:AH76,"1",'Patient Collection'!O83:AH83,"1",'Patient Collection'!O89:AH89,"19")</f>
        <v>0</v>
      </c>
      <c r="W58" s="479">
        <f>COUNTIFS('Patient Collection'!O76:AH76,"1",'Patient Collection'!O83:AH83,"1",'Patient Collection'!O89:AH89,"20")</f>
        <v>0</v>
      </c>
      <c r="X58" s="479">
        <f>COUNTIFS('Patient Collection'!O76:AH76,"1",'Patient Collection'!O83:AH83,"1",'Patient Collection'!O89:AH89,"21")</f>
        <v>0</v>
      </c>
      <c r="Y58" s="233"/>
      <c r="Z58" s="233"/>
    </row>
    <row r="59" spans="1:26" s="225" customFormat="1" ht="13.5" hidden="1" thickBot="1" x14ac:dyDescent="0.25">
      <c r="A59" s="224"/>
      <c r="B59" s="425" t="s">
        <v>210</v>
      </c>
      <c r="C59" s="339">
        <f>COUNTIFS('Patient Collection'!O76:AH76,"1",'Patient Collection'!O83:AH83,"1",'Patient Collection'!O95:AH95,"1")</f>
        <v>0</v>
      </c>
      <c r="D59" s="339">
        <f>COUNTIFS('Patient Collection'!O76:AH76,"1",'Patient Collection'!O83:AH83,"1",'Patient Collection'!O95:AH95,"2")</f>
        <v>0</v>
      </c>
      <c r="E59" s="339">
        <f>COUNTIFS('Patient Collection'!O76:AH76,"1",'Patient Collection'!O83:AH83,"1",'Patient Collection'!O95:AH95,"3")</f>
        <v>0</v>
      </c>
      <c r="F59" s="339">
        <f>COUNTIFS('Patient Collection'!O76:AH76,"1",'Patient Collection'!O83:AH83,"1",'Patient Collection'!O95:AH95,"4")</f>
        <v>0</v>
      </c>
      <c r="G59" s="339">
        <f>COUNTIFS('Patient Collection'!O76:AH76,"1",'Patient Collection'!O83:AH83,"1",'Patient Collection'!O95:AH95,"5")</f>
        <v>0</v>
      </c>
      <c r="H59" s="339">
        <f>COUNTIFS('Patient Collection'!O76:AH76,"1",'Patient Collection'!O83:AH83,"1",'Patient Collection'!O95:AH95,"6")</f>
        <v>0</v>
      </c>
      <c r="I59" s="339">
        <f>COUNTIFS('Patient Collection'!O76:AH76,"1",'Patient Collection'!O83:AH83,"1",'Patient Collection'!O95:AH95,"7")</f>
        <v>0</v>
      </c>
      <c r="J59" s="339">
        <f>COUNTIFS('Patient Collection'!O76:AH76,"1",'Patient Collection'!O83:AH83,"1",'Patient Collection'!O95:AH95,"8")</f>
        <v>0</v>
      </c>
      <c r="K59" s="424">
        <f>COUNTIFS('Patient Collection'!O76:AH76,"1",'Patient Collection'!O83:AH83,"1",'Patient Collection'!O95:AH95,"9")</f>
        <v>0</v>
      </c>
      <c r="L59" s="424">
        <f>COUNTIFS('Patient Collection'!O76:AH76,"1",'Patient Collection'!O83:AH83,"1",'Patient Collection'!O95:AH95,"10")</f>
        <v>0</v>
      </c>
      <c r="M59" s="424">
        <f>COUNTIFS('Patient Collection'!O76:AH76,"1",'Patient Collection'!O83:AH83,"1",'Patient Collection'!O95:AH95,"11")</f>
        <v>0</v>
      </c>
      <c r="N59" s="424">
        <f>COUNTIFS('Patient Collection'!O76:AH76,"1",'Patient Collection'!O83:AH83,"1",'Patient Collection'!O95:AH95,"12")</f>
        <v>0</v>
      </c>
      <c r="O59" s="339">
        <f>COUNTIFS('Patient Collection'!O76:AH76,"1",'Patient Collection'!O83:AH83,"1",'Patient Collection'!O95:AH95,"13")</f>
        <v>0</v>
      </c>
      <c r="P59" s="339">
        <f>COUNTIFS('Patient Collection'!O76:AH76,"1",'Patient Collection'!O83:AH83,"1",'Patient Collection'!O95:AH95,"14")</f>
        <v>0</v>
      </c>
      <c r="Q59" s="339">
        <f>COUNTIFS('Patient Collection'!O76:AH76,"1",'Patient Collection'!O83:AH83,"1",'Patient Collection'!O95:AH95,"15")</f>
        <v>0</v>
      </c>
      <c r="R59" s="339">
        <f>COUNTIFS('Patient Collection'!O76:AH76,"1",'Patient Collection'!O83:AH83,"1",'Patient Collection'!O95:AH95,"22")</f>
        <v>0</v>
      </c>
      <c r="S59" s="339">
        <f>COUNTIFS('Patient Collection'!O76:AH76,"1",'Patient Collection'!O83:AH83,"1",'Patient Collection'!O95:AH95,"16")</f>
        <v>0</v>
      </c>
      <c r="T59" s="339">
        <f>COUNTIFS('Patient Collection'!O76:AH76,"1",'Patient Collection'!O83:AH83,"1",'Patient Collection'!O95:AH95,"17")</f>
        <v>0</v>
      </c>
      <c r="U59" s="339">
        <f>COUNTIFS('Patient Collection'!O76:AH76,"1",'Patient Collection'!O83:AH83,"1",'Patient Collection'!O95:AH95,"18")</f>
        <v>0</v>
      </c>
      <c r="V59" s="339">
        <f>COUNTIFS('Patient Collection'!O76:AH76,"1",'Patient Collection'!O83:AH83,"1",'Patient Collection'!O95:AH95,"19")</f>
        <v>0</v>
      </c>
      <c r="W59" s="339">
        <f>COUNTIFS('Patient Collection'!O76:AH76,"1",'Patient Collection'!O83:AH83,"1",'Patient Collection'!O95:AH95,"20")</f>
        <v>0</v>
      </c>
      <c r="X59" s="339">
        <f>COUNTIFS('Patient Collection'!O76:AH76,"1",'Patient Collection'!O83:AH83,"1",'Patient Collection'!O95:AH95,"21")</f>
        <v>0</v>
      </c>
      <c r="Y59" s="233"/>
      <c r="Z59" s="233"/>
    </row>
    <row r="60" spans="1:26" s="225" customFormat="1" ht="12.75" hidden="1" customHeight="1" x14ac:dyDescent="0.2">
      <c r="A60" s="224"/>
      <c r="B60" s="425" t="s">
        <v>211</v>
      </c>
      <c r="C60" s="339">
        <f>COUNTIFS('Patient Collection'!O76:AH76,"1",'Patient Collection'!O83:AH83,"1",'Patient Collection'!O101:AH101,"1")</f>
        <v>0</v>
      </c>
      <c r="D60" s="339">
        <f>COUNTIFS('Patient Collection'!O76:AH76,"1",'Patient Collection'!O83:AH83,"1",'Patient Collection'!O101:AH101,"2")</f>
        <v>0</v>
      </c>
      <c r="E60" s="339">
        <f>COUNTIFS('Patient Collection'!O76:AH76,"1",'Patient Collection'!O83:AH83,"1",'Patient Collection'!O101:AH101,"3")</f>
        <v>0</v>
      </c>
      <c r="F60" s="339">
        <f>COUNTIFS('Patient Collection'!O76:AH76,"1",'Patient Collection'!O83:AH83,"1",'Patient Collection'!O101:AH101,"4")</f>
        <v>0</v>
      </c>
      <c r="G60" s="339">
        <f>COUNTIFS('Patient Collection'!O76:AH76,"1",'Patient Collection'!O83:AH83,"1",'Patient Collection'!O101:AH101,"5")</f>
        <v>0</v>
      </c>
      <c r="H60" s="339">
        <f>COUNTIFS('Patient Collection'!O76:AH76,"1",'Patient Collection'!O83:AH83,"1",'Patient Collection'!O101:AH101,"6")</f>
        <v>0</v>
      </c>
      <c r="I60" s="339">
        <f>COUNTIFS('Patient Collection'!O76:AH76,"1",'Patient Collection'!O83:AH83,"1",'Patient Collection'!O101:AH101,"7")</f>
        <v>0</v>
      </c>
      <c r="J60" s="339">
        <f>COUNTIFS('Patient Collection'!O76:AH76,"1",'Patient Collection'!O83:AH83,"1",'Patient Collection'!O101:AH101,"8")</f>
        <v>0</v>
      </c>
      <c r="K60" s="424">
        <f>COUNTIFS('Patient Collection'!O76:AH76,"1",'Patient Collection'!O83:AH83,"1",'Patient Collection'!O101:AH101,"9")</f>
        <v>0</v>
      </c>
      <c r="L60" s="424">
        <f>COUNTIFS('Patient Collection'!O76:AH76,"1",'Patient Collection'!O83:AH83,"1",'Patient Collection'!O101:AH101,"10")</f>
        <v>0</v>
      </c>
      <c r="M60" s="424">
        <f>COUNTIFS('Patient Collection'!O76:AH76,"1",'Patient Collection'!O83:AH83,"1",'Patient Collection'!O101:AH101,"11")</f>
        <v>0</v>
      </c>
      <c r="N60" s="424">
        <f>COUNTIFS('Patient Collection'!O76:AH76,"1",'Patient Collection'!O83:AH83,"1",'Patient Collection'!O101:AH101,"12")</f>
        <v>0</v>
      </c>
      <c r="O60" s="339">
        <f>COUNTIFS('Patient Collection'!O76:AH76,"1",'Patient Collection'!O83:AH83,"1",'Patient Collection'!O101:AH101,"13")</f>
        <v>0</v>
      </c>
      <c r="P60" s="339">
        <f>COUNTIFS('Patient Collection'!O76:AH76,"1",'Patient Collection'!O83:AH83,"1",'Patient Collection'!O101:AH101,"14")</f>
        <v>0</v>
      </c>
      <c r="Q60" s="339">
        <f>COUNTIFS('Patient Collection'!O76:AH76,"1",'Patient Collection'!O83:AH83,"1",'Patient Collection'!O101:AH101,"15")</f>
        <v>0</v>
      </c>
      <c r="R60" s="339">
        <f>COUNTIFS('Patient Collection'!O76:AH76,"1",'Patient Collection'!O83:AH83,"1",'Patient Collection'!O101:AH101,"22")</f>
        <v>0</v>
      </c>
      <c r="S60" s="339">
        <f>COUNTIFS('Patient Collection'!O76:AH76,"1",'Patient Collection'!O83:AH83,"1",'Patient Collection'!O101:AH101,"16")</f>
        <v>0</v>
      </c>
      <c r="T60" s="339">
        <f>COUNTIFS('Patient Collection'!O76:AH76,"1",'Patient Collection'!O83:AH83,"1",'Patient Collection'!O101:AH101,"17")</f>
        <v>0</v>
      </c>
      <c r="U60" s="339">
        <f>COUNTIFS('Patient Collection'!O76:AH76,"1",'Patient Collection'!O83:AH83,"1",'Patient Collection'!O101:AH101,"18")</f>
        <v>0</v>
      </c>
      <c r="V60" s="339">
        <f>COUNTIFS('Patient Collection'!O76:AH76,"1",'Patient Collection'!O83:AH83,"1",'Patient Collection'!O101:AH101,"19")</f>
        <v>0</v>
      </c>
      <c r="W60" s="339">
        <f>COUNTIFS('Patient Collection'!O76:AH76,"1",'Patient Collection'!O83:AH83,"1",'Patient Collection'!O101:AH101,"20")</f>
        <v>0</v>
      </c>
      <c r="X60" s="339">
        <f>COUNTIFS('Patient Collection'!O76:AH76,"1",'Patient Collection'!O83:AH83,"1",'Patient Collection'!O101:AH101,"21")</f>
        <v>0</v>
      </c>
      <c r="Y60" s="233"/>
      <c r="Z60" s="233"/>
    </row>
    <row r="61" spans="1:26" s="225" customFormat="1" ht="12.75" hidden="1" customHeight="1" x14ac:dyDescent="0.2">
      <c r="A61" s="224"/>
      <c r="B61" s="425" t="s">
        <v>212</v>
      </c>
      <c r="C61" s="339">
        <f>COUNTIFS('Patient Collection'!O76:AH76,"1",'Patient Collection'!O83:AH83,"1",'Patient Collection'!O107:AH107,"1")</f>
        <v>0</v>
      </c>
      <c r="D61" s="339">
        <f>COUNTIFS('Patient Collection'!O76:AH76,"1",'Patient Collection'!O83:AH83,"1",'Patient Collection'!O107:AH107,"2")</f>
        <v>0</v>
      </c>
      <c r="E61" s="339">
        <f>COUNTIFS('Patient Collection'!O76:AH76,"1",'Patient Collection'!O83:AH83,"1",'Patient Collection'!O107:AH107,"3")</f>
        <v>0</v>
      </c>
      <c r="F61" s="339">
        <f>COUNTIFS('Patient Collection'!O76:AH76,"1",'Patient Collection'!O83:AH83,"1",'Patient Collection'!O107:AH107,"4")</f>
        <v>0</v>
      </c>
      <c r="G61" s="339">
        <f>COUNTIFS('Patient Collection'!O76:AH76,"1",'Patient Collection'!O83:AH83,"1",'Patient Collection'!O107:AH107,"5")</f>
        <v>0</v>
      </c>
      <c r="H61" s="339">
        <f>COUNTIFS('Patient Collection'!O76:AH76,"1",'Patient Collection'!O83:AH83,"1",'Patient Collection'!O107:AH107,"6")</f>
        <v>0</v>
      </c>
      <c r="I61" s="339">
        <f>COUNTIFS('Patient Collection'!O76:AH76,"1",'Patient Collection'!O83:AH83,"1",'Patient Collection'!O107:AH107,"7")</f>
        <v>0</v>
      </c>
      <c r="J61" s="339">
        <f>COUNTIFS('Patient Collection'!O76:AH76,"1",'Patient Collection'!O83:AH83,"1",'Patient Collection'!O107:AH107,"8")</f>
        <v>0</v>
      </c>
      <c r="K61" s="424">
        <f>COUNTIFS('Patient Collection'!O76:AH76,"1",'Patient Collection'!O83:AH83,"1",'Patient Collection'!O107:AH107,"9")</f>
        <v>0</v>
      </c>
      <c r="L61" s="424">
        <f>COUNTIFS('Patient Collection'!O76:AH76,"1",'Patient Collection'!O83:AH83,"1",'Patient Collection'!O107:AH107,"10")</f>
        <v>0</v>
      </c>
      <c r="M61" s="424">
        <f>COUNTIFS('Patient Collection'!O76:AH76,"1",'Patient Collection'!O83:AH83,"1",'Patient Collection'!O107:AH107,"11")</f>
        <v>0</v>
      </c>
      <c r="N61" s="424">
        <f>COUNTIFS('Patient Collection'!O76:AH76,"1",'Patient Collection'!O83:AH83,"1",'Patient Collection'!O107:AH107,"12")</f>
        <v>0</v>
      </c>
      <c r="O61" s="339">
        <f>COUNTIFS('Patient Collection'!O76:AH76,"1",'Patient Collection'!O83:AH83,"1",'Patient Collection'!O107:AH107,"13")</f>
        <v>0</v>
      </c>
      <c r="P61" s="339">
        <f>COUNTIFS('Patient Collection'!O76:AH76,"1",'Patient Collection'!O83:AH83,"1",'Patient Collection'!O107:AH107,"14")</f>
        <v>0</v>
      </c>
      <c r="Q61" s="339">
        <f>COUNTIFS('Patient Collection'!O76:AH76,"1",'Patient Collection'!O83:AH83,"1",'Patient Collection'!O107:AH107,"15")</f>
        <v>0</v>
      </c>
      <c r="R61" s="339">
        <f>COUNTIFS('Patient Collection'!O76:AH76,"1",'Patient Collection'!O83:AH83,"1",'Patient Collection'!O107:AH107,"22")</f>
        <v>0</v>
      </c>
      <c r="S61" s="339">
        <f>COUNTIFS('Patient Collection'!O76:AH76,"1",'Patient Collection'!O83:AH83,"1",'Patient Collection'!O107:AH107,"16")</f>
        <v>0</v>
      </c>
      <c r="T61" s="339">
        <f>COUNTIFS('Patient Collection'!O76:AH76,"1",'Patient Collection'!O83:AH83,"1",'Patient Collection'!O107:AH107,"17")</f>
        <v>0</v>
      </c>
      <c r="U61" s="339">
        <f>COUNTIFS('Patient Collection'!O76:AH76,"1",'Patient Collection'!O83:AH83,"1",'Patient Collection'!O107:AH107,"18")</f>
        <v>0</v>
      </c>
      <c r="V61" s="339">
        <f>COUNTIFS('Patient Collection'!O76:AH76,"1",'Patient Collection'!O83:AH83,"1",'Patient Collection'!O107:AH107,"19")</f>
        <v>0</v>
      </c>
      <c r="W61" s="339">
        <f>COUNTIFS('Patient Collection'!O76:AH76,"1",'Patient Collection'!O83:AH83,"1",'Patient Collection'!O107:AH107,"20")</f>
        <v>0</v>
      </c>
      <c r="X61" s="339">
        <f>COUNTIFS('Patient Collection'!O76:AH76,"1",'Patient Collection'!O83:AH83,"1",'Patient Collection'!O107:AH107,"21")</f>
        <v>0</v>
      </c>
      <c r="Y61" s="233"/>
      <c r="Z61" s="233"/>
    </row>
    <row r="62" spans="1:26" s="225" customFormat="1" ht="12.75" hidden="1" customHeight="1" x14ac:dyDescent="0.2">
      <c r="A62" s="224"/>
      <c r="B62" s="426" t="s">
        <v>213</v>
      </c>
      <c r="C62" s="481">
        <f>COUNTIFS('Patient Collection'!O76:AH76,"1",'Patient Collection'!O83:AH83,"1",'Patient Collection'!O113:AH113,"1")</f>
        <v>0</v>
      </c>
      <c r="D62" s="481">
        <f>COUNTIFS('Patient Collection'!O76:AH76,"1",'Patient Collection'!O83:AH83,"1",'Patient Collection'!O113:AH113,"2")</f>
        <v>0</v>
      </c>
      <c r="E62" s="481">
        <f>COUNTIFS('Patient Collection'!O76:AH76,"1",'Patient Collection'!O83:AH83,"1",'Patient Collection'!O113:AH113,"3")</f>
        <v>0</v>
      </c>
      <c r="F62" s="481">
        <f>COUNTIFS('Patient Collection'!O76:AH76,"1",'Patient Collection'!O83:AH83,"1",'Patient Collection'!O113:AH113,"4")</f>
        <v>0</v>
      </c>
      <c r="G62" s="481">
        <f>COUNTIFS('Patient Collection'!O76:AH76,"1",'Patient Collection'!O83:AH83,"1",'Patient Collection'!O113:AH113,"5")</f>
        <v>0</v>
      </c>
      <c r="H62" s="481">
        <f>COUNTIFS('Patient Collection'!O76:AH76,"1",'Patient Collection'!O83:AH83,"1",'Patient Collection'!O113:AH113,"6")</f>
        <v>0</v>
      </c>
      <c r="I62" s="481">
        <f>COUNTIFS('Patient Collection'!O76:AH76,"1",'Patient Collection'!O83:AH83,"1",'Patient Collection'!O113:AH113,"7")</f>
        <v>0</v>
      </c>
      <c r="J62" s="481">
        <f>COUNTIFS('Patient Collection'!O76:AH76,"1",'Patient Collection'!O83:AH83,"1",'Patient Collection'!O113:AH113,"8")</f>
        <v>0</v>
      </c>
      <c r="K62" s="502">
        <f>COUNTIFS('Patient Collection'!O76:AH76,"1",'Patient Collection'!O83:AH83,"1",'Patient Collection'!O113:AH113,"9")</f>
        <v>0</v>
      </c>
      <c r="L62" s="502">
        <f>COUNTIFS('Patient Collection'!O76:AH76,"1",'Patient Collection'!O83:AH83,"1",'Patient Collection'!O113:AH113,"10")</f>
        <v>0</v>
      </c>
      <c r="M62" s="502">
        <f>COUNTIFS('Patient Collection'!O76:AH76,"1",'Patient Collection'!O83:AH83,"1",'Patient Collection'!O113:AH113,"11")</f>
        <v>0</v>
      </c>
      <c r="N62" s="502">
        <f>COUNTIFS('Patient Collection'!O76:AH76,"1",'Patient Collection'!O83:AH83,"1",'Patient Collection'!O113:AH113,"12")</f>
        <v>0</v>
      </c>
      <c r="O62" s="481">
        <f>COUNTIFS('Patient Collection'!O76:AH76,"1",'Patient Collection'!O83:AH83,"1",'Patient Collection'!O113:AH113,"13")</f>
        <v>0</v>
      </c>
      <c r="P62" s="481">
        <f>COUNTIFS('Patient Collection'!O76:AH76,"1",'Patient Collection'!O83:AH83,"1",'Patient Collection'!O113:AH113,"14")</f>
        <v>0</v>
      </c>
      <c r="Q62" s="481">
        <f>COUNTIFS('Patient Collection'!O76:AH76,"1",'Patient Collection'!O83:AH83,"1",'Patient Collection'!O113:AH113,"15")</f>
        <v>0</v>
      </c>
      <c r="R62" s="481">
        <f>COUNTIFS('Patient Collection'!O76:AH76,"1",'Patient Collection'!O83:AH83,"1",'Patient Collection'!O113:AH113,"22")</f>
        <v>0</v>
      </c>
      <c r="S62" s="481">
        <f>COUNTIFS('Patient Collection'!O76:AH76,"1",'Patient Collection'!O83:AH83,"1",'Patient Collection'!O113:AH113,"16")</f>
        <v>0</v>
      </c>
      <c r="T62" s="481">
        <f>COUNTIFS('Patient Collection'!O76:AH76,"1",'Patient Collection'!O83:AH83,"1",'Patient Collection'!O113:AH113,"17")</f>
        <v>0</v>
      </c>
      <c r="U62" s="481">
        <f>COUNTIFS('Patient Collection'!O76:AH76,"1",'Patient Collection'!O83:AH83,"1",'Patient Collection'!O113:AH113,"18")</f>
        <v>0</v>
      </c>
      <c r="V62" s="481">
        <f>COUNTIFS('Patient Collection'!O76:AH76,"1",'Patient Collection'!O83:AH83,"1",'Patient Collection'!O113:AH113,"19")</f>
        <v>0</v>
      </c>
      <c r="W62" s="481">
        <f>COUNTIFS('Patient Collection'!O76:AH76,"1",'Patient Collection'!O83:AH83,"1",'Patient Collection'!O113:AH113,"20")</f>
        <v>0</v>
      </c>
      <c r="X62" s="481">
        <f>COUNTIFS('Patient Collection'!O76:AH76,"1",'Patient Collection'!O83:AH83,"1",'Patient Collection'!O113:AH113,"21")</f>
        <v>0</v>
      </c>
      <c r="Y62" s="233"/>
      <c r="Z62" s="233"/>
    </row>
    <row r="63" spans="1:26" s="225" customFormat="1" ht="25.5" x14ac:dyDescent="0.2">
      <c r="A63" s="224"/>
      <c r="B63" s="503" t="s">
        <v>945</v>
      </c>
      <c r="C63" s="480" t="str">
        <f>IF(J34=0," ",SUM(C58,C59,C60,C61,C62))</f>
        <v xml:space="preserve"> </v>
      </c>
      <c r="D63" s="480" t="str">
        <f>IF(J34=0," ",SUM(D58,D59,D60,D61,D62))</f>
        <v xml:space="preserve"> </v>
      </c>
      <c r="E63" s="480" t="str">
        <f>IF(J34=0," ",SUM(E58,E59,E60,E61,E62))</f>
        <v xml:space="preserve"> </v>
      </c>
      <c r="F63" s="480" t="str">
        <f>IF(J34=0," ",SUM(F58,F59,F60,F61,F62))</f>
        <v xml:space="preserve"> </v>
      </c>
      <c r="G63" s="480" t="str">
        <f>IF(J34=0," ",SUM(G58,G59,G60,G61,G62))</f>
        <v xml:space="preserve"> </v>
      </c>
      <c r="H63" s="480" t="str">
        <f>IF(J34=0," ",SUM(H58,H59,H60,H61,H62))</f>
        <v xml:space="preserve"> </v>
      </c>
      <c r="I63" s="480" t="str">
        <f>IF(J34=0," ",SUM(I58,I59,I60,I61,I62))</f>
        <v xml:space="preserve"> </v>
      </c>
      <c r="J63" s="480" t="str">
        <f>IF(J34=0," ",SUM(J58,J59,J60,J61,J62))</f>
        <v xml:space="preserve"> </v>
      </c>
      <c r="K63" s="480" t="str">
        <f>IF(J34=0," ",SUM(K58,K59,K60,K61,K62))</f>
        <v xml:space="preserve"> </v>
      </c>
      <c r="L63" s="480" t="str">
        <f>IF(J34=0," ",SUM(L58,L59,L60,L61,L62))</f>
        <v xml:space="preserve"> </v>
      </c>
      <c r="M63" s="480" t="str">
        <f>IF(J34=0," ",SUM(M58,M59,M60,M61,M62))</f>
        <v xml:space="preserve"> </v>
      </c>
      <c r="N63" s="480" t="str">
        <f>IF(J34=0," ",SUM(N58,N59,N60,N61,N62))</f>
        <v xml:space="preserve"> </v>
      </c>
      <c r="O63" s="480" t="str">
        <f>IF(J34=0," ",SUM(O58,O59,O60,O61,O62))</f>
        <v xml:space="preserve"> </v>
      </c>
      <c r="P63" s="480" t="str">
        <f>IF(J34=0," ",SUM(P58,P59,P60,P61,P62))</f>
        <v xml:space="preserve"> </v>
      </c>
      <c r="Q63" s="480" t="str">
        <f>IF(J34=0," ",SUM(Q58,Q59,Q60,Q61,Q62))</f>
        <v xml:space="preserve"> </v>
      </c>
      <c r="R63" s="480" t="str">
        <f>IF(J34=0," ",SUM(R58,R59,R60,R61,R62))</f>
        <v xml:space="preserve"> </v>
      </c>
      <c r="S63" s="480" t="str">
        <f>IF(J34=0," ",SUM(S58,S59,S60,S61,S62))</f>
        <v xml:space="preserve"> </v>
      </c>
      <c r="T63" s="480" t="str">
        <f>IF(J34=0," ",SUM(T58,T59,T60,T61,T62))</f>
        <v xml:space="preserve"> </v>
      </c>
      <c r="U63" s="480" t="str">
        <f>IF(J34=0," ",SUM(U58,U59,U60,U61,U62))</f>
        <v xml:space="preserve"> </v>
      </c>
      <c r="V63" s="480" t="str">
        <f>IF(J34=0," ",SUM(V58,V59,V60,V61,V62))</f>
        <v xml:space="preserve"> </v>
      </c>
      <c r="W63" s="480" t="str">
        <f>IF(J34=0," ",SUM(W58,W59,W60,W61,W62))</f>
        <v xml:space="preserve"> </v>
      </c>
      <c r="X63" s="482" t="str">
        <f>IF(J34=0," ",SUM(X58,X59,X60,X61,X62))</f>
        <v xml:space="preserve"> </v>
      </c>
      <c r="Y63" s="233"/>
      <c r="Z63" s="233"/>
    </row>
    <row r="64" spans="1:26" s="225" customFormat="1" ht="39" thickBot="1" x14ac:dyDescent="0.25">
      <c r="A64" s="224"/>
      <c r="B64" s="504" t="s">
        <v>944</v>
      </c>
      <c r="C64" s="505" t="str">
        <f>IF(J34=0," ",SUM(C63/J34))</f>
        <v xml:space="preserve"> </v>
      </c>
      <c r="D64" s="505" t="str">
        <f>IF(J34=0," ",SUM(D63/J34))</f>
        <v xml:space="preserve"> </v>
      </c>
      <c r="E64" s="506" t="str">
        <f>IF(J34=0," ",SUM(E63/J34))</f>
        <v xml:space="preserve"> </v>
      </c>
      <c r="F64" s="506" t="str">
        <f>IF(J34=0," ",SUM(F63/J34))</f>
        <v xml:space="preserve"> </v>
      </c>
      <c r="G64" s="506" t="str">
        <f>IF(J34=0," ",SUM(G63/J34))</f>
        <v xml:space="preserve"> </v>
      </c>
      <c r="H64" s="506" t="str">
        <f>IF(J34=0," ",SUM(H63/J34))</f>
        <v xml:space="preserve"> </v>
      </c>
      <c r="I64" s="506" t="str">
        <f>IF(J34=0," ",SUM(I63/J34))</f>
        <v xml:space="preserve"> </v>
      </c>
      <c r="J64" s="506" t="str">
        <f>IF(J34=0," ",SUM(J63/J34))</f>
        <v xml:space="preserve"> </v>
      </c>
      <c r="K64" s="506" t="str">
        <f>IF(J34=0," ",SUM(K63/J34))</f>
        <v xml:space="preserve"> </v>
      </c>
      <c r="L64" s="506" t="str">
        <f>IF(J34=0," ",SUM(L63/J34))</f>
        <v xml:space="preserve"> </v>
      </c>
      <c r="M64" s="506" t="str">
        <f>IF(J34=0," ",SUM(M63/J34))</f>
        <v xml:space="preserve"> </v>
      </c>
      <c r="N64" s="506" t="str">
        <f>IF(J34=0," ",SUM(N63/J34))</f>
        <v xml:space="preserve"> </v>
      </c>
      <c r="O64" s="506" t="str">
        <f>IF(J34=0," ",SUM(O63/J34))</f>
        <v xml:space="preserve"> </v>
      </c>
      <c r="P64" s="506" t="str">
        <f>IF(J34=0," ",SUM(P63/J34))</f>
        <v xml:space="preserve"> </v>
      </c>
      <c r="Q64" s="506" t="str">
        <f>IF(J34=0," ",SUM(Q63/J34))</f>
        <v xml:space="preserve"> </v>
      </c>
      <c r="R64" s="506" t="str">
        <f>IF(J34=0," ",SUM(R63/J34))</f>
        <v xml:space="preserve"> </v>
      </c>
      <c r="S64" s="506" t="str">
        <f>IF(J34=0," ",SUM(S63/J34))</f>
        <v xml:space="preserve"> </v>
      </c>
      <c r="T64" s="506" t="str">
        <f>IF(J34=0," ",SUM(T63/J34))</f>
        <v xml:space="preserve"> </v>
      </c>
      <c r="U64" s="506" t="str">
        <f>IF(J34=0," ",SUM(U63/J34))</f>
        <v xml:space="preserve"> </v>
      </c>
      <c r="V64" s="506" t="str">
        <f>IF(J34=0," ",SUM(V63/J34))</f>
        <v xml:space="preserve"> </v>
      </c>
      <c r="W64" s="506" t="str">
        <f>IF(J34=0," ",SUM(W63/J34))</f>
        <v xml:space="preserve"> </v>
      </c>
      <c r="X64" s="507" t="str">
        <f>IF(J34=0," ",SUM(X63/J34))</f>
        <v xml:space="preserve"> </v>
      </c>
      <c r="Y64" s="233"/>
      <c r="Z64" s="233"/>
    </row>
    <row r="65" spans="1:26" s="225" customFormat="1" ht="12.75" x14ac:dyDescent="0.2">
      <c r="A65" s="224"/>
      <c r="B65" s="494" t="s">
        <v>265</v>
      </c>
      <c r="C65" s="495" t="str">
        <f>IF(J34=0," ",COUNTIFS('Patient Collection'!O89:AH89,"1",'Patient Collection'!O90:AH90,"1")+COUNTIFS('Patient Collection'!O95:AH95,"1",'Patient Collection'!O96:AH96,"1")+COUNTIFS('Patient Collection'!O101:AH101,"1",'Patient Collection'!O102:AH102,"1")+COUNTIFS('Patient Collection'!O107:AH107,"1",'Patient Collection'!O108:AH108,"1")+COUNTIFS('Patient Collection'!O113:AH113,"1",'Patient Collection'!O114:AH114,"1"))</f>
        <v xml:space="preserve"> </v>
      </c>
      <c r="D65" s="495" t="str">
        <f>IF(J34=0," ",COUNTIFS('Patient Collection'!O89:AH89,"2",'Patient Collection'!O90:AH90,"1")+COUNTIFS('Patient Collection'!O95:AH95,"2",'Patient Collection'!O96:AH96,"1")+COUNTIFS('Patient Collection'!O101:AH101,"2",'Patient Collection'!O102:AH102,"1")+COUNTIFS('Patient Collection'!O107:AH107,"2",'Patient Collection'!O108:AH108,"1")+COUNTIFS('Patient Collection'!O113:AH113,"2",'Patient Collection'!O114:AH114,"1"))</f>
        <v xml:space="preserve"> </v>
      </c>
      <c r="E65" s="495" t="str">
        <f>IF(J34=0," ",COUNTIFS('Patient Collection'!O89:AH89,"3",'Patient Collection'!O90:AH90,"1")+COUNTIFS('Patient Collection'!O95:AH95,"3",'Patient Collection'!O96:AH96,"1")+COUNTIFS('Patient Collection'!O101:AH101,"3",'Patient Collection'!O102:AH102,"1")+COUNTIFS('Patient Collection'!O107:AH107,"3",'Patient Collection'!O108:AH108,"1")+COUNTIFS('Patient Collection'!O113:AH113,"3",'Patient Collection'!O114:AH114,"1"))</f>
        <v xml:space="preserve"> </v>
      </c>
      <c r="F65" s="495" t="str">
        <f>IF(J34=0," ",COUNTIFS('Patient Collection'!O89:AH89,"4",'Patient Collection'!O90:AH90,"1")+COUNTIFS('Patient Collection'!O95:AH95,"4",'Patient Collection'!O96:AH96,"1")+COUNTIFS('Patient Collection'!O101:AH101,"4",'Patient Collection'!O102:AH102,"1")+COUNTIFS('Patient Collection'!O107:AH107,"4",'Patient Collection'!O108:AH108,"1")+COUNTIFS('Patient Collection'!O113:AH113,"4",'Patient Collection'!O114:AH114,"1"))</f>
        <v xml:space="preserve"> </v>
      </c>
      <c r="G65" s="495" t="str">
        <f>IF(J34=0," ",COUNTIFS('Patient Collection'!O89:AH89,"5",'Patient Collection'!O90:AH90,"1")+COUNTIFS('Patient Collection'!O95:AH95,"5",'Patient Collection'!O96:AH96,"1")+COUNTIFS('Patient Collection'!O101:AH101,"5",'Patient Collection'!O102:AH102,"1")+COUNTIFS('Patient Collection'!O107:AH107,"5",'Patient Collection'!O108:AH108,"1")+COUNTIFS('Patient Collection'!O113:AH113,"5",'Patient Collection'!O114:AH114,"1"))</f>
        <v xml:space="preserve"> </v>
      </c>
      <c r="H65" s="495" t="str">
        <f>IF(J34=0," ",COUNTIFS('Patient Collection'!O89:AH89,"6",'Patient Collection'!O90:AH90,"1")+COUNTIFS('Patient Collection'!O95:AH95,"6",'Patient Collection'!O96:AH96,"1")+COUNTIFS('Patient Collection'!O101:AH101,"6",'Patient Collection'!O102:AH102,"1")+COUNTIFS('Patient Collection'!O107:AH107,"6",'Patient Collection'!O108:AH108,"1")+COUNTIFS('Patient Collection'!O113:AH113,"6",'Patient Collection'!O114:AH114,"1"))</f>
        <v xml:space="preserve"> </v>
      </c>
      <c r="I65" s="495" t="str">
        <f>IF(J34=0," ",COUNTIFS('Patient Collection'!O89:AH89,"7",'Patient Collection'!O90:AH90,"1")+COUNTIFS('Patient Collection'!O95:AH95,"7",'Patient Collection'!O96:AH96,"1")+COUNTIFS('Patient Collection'!O101:AH101,"7",'Patient Collection'!O102:AH102,"1")+COUNTIFS('Patient Collection'!O107:AH107,"7",'Patient Collection'!O108:AH108,"1")+COUNTIFS('Patient Collection'!O113:AH113,"7",'Patient Collection'!O114:AH114,"1"))</f>
        <v xml:space="preserve"> </v>
      </c>
      <c r="J65" s="495" t="str">
        <f>IF(J34=0," ",COUNTIFS('Patient Collection'!O89:AH89,"8",'Patient Collection'!O90:AH90,"1")+COUNTIFS('Patient Collection'!O95:AH95,"8",'Patient Collection'!O96:AH96,"1")+COUNTIFS('Patient Collection'!O101:AH101,"8",'Patient Collection'!O102:AH102,"1")+COUNTIFS('Patient Collection'!O107:AH107,"8",'Patient Collection'!O108:AH108,"1")+COUNTIFS('Patient Collection'!O113:AH113,"8",'Patient Collection'!O114:AH114,"1"))</f>
        <v xml:space="preserve"> </v>
      </c>
      <c r="K65" s="495" t="str">
        <f>IF(J34=0," ",COUNTIFS('Patient Collection'!O89:AH89,"9",'Patient Collection'!O90:AH90,"1")+COUNTIFS('Patient Collection'!O95:AH95,"9",'Patient Collection'!O96:AH96,"1")+COUNTIFS('Patient Collection'!O101:AH101,"9",'Patient Collection'!O102:AH102,"1")+COUNTIFS('Patient Collection'!O107:AH107,"9",'Patient Collection'!O108:AH108,"1")+COUNTIFS('Patient Collection'!O113:AH113,"9",'Patient Collection'!O114:AH114,"1"))</f>
        <v xml:space="preserve"> </v>
      </c>
      <c r="L65" s="495" t="str">
        <f>IF(J34=0," ",COUNTIFS('Patient Collection'!O89:AH89,"10",'Patient Collection'!O90:AH90,"1")+COUNTIFS('Patient Collection'!O95:AH95,"10",'Patient Collection'!O96:AH96,"1")+COUNTIFS('Patient Collection'!O101:AH101,"10",'Patient Collection'!O102:AH102,"1")+COUNTIFS('Patient Collection'!O107:AH107,"10",'Patient Collection'!O108:AH108,"1")+COUNTIFS('Patient Collection'!O113:AH113,"10",'Patient Collection'!O114:AH114,"1"))</f>
        <v xml:space="preserve"> </v>
      </c>
      <c r="M65" s="495" t="str">
        <f>IF(J34=0," ",COUNTIFS('Patient Collection'!O89:AH89,"11",'Patient Collection'!O90:AH90,"1")+COUNTIFS('Patient Collection'!O95:AH95,"11",'Patient Collection'!O96:AH96,"1")+COUNTIFS('Patient Collection'!O101:AH101,"11",'Patient Collection'!O102:AH102,"1")+COUNTIFS('Patient Collection'!O107:AH107,"11",'Patient Collection'!O108:AH108,"1")+COUNTIFS('Patient Collection'!O113:AH113,"11",'Patient Collection'!O114:AH114,"1"))</f>
        <v xml:space="preserve"> </v>
      </c>
      <c r="N65" s="495" t="str">
        <f>IF(J34=0," ",COUNTIFS('Patient Collection'!O89:AH89,"12",'Patient Collection'!O90:AH90,"1")+COUNTIFS('Patient Collection'!O95:AH95,"12",'Patient Collection'!O96:AH96,"1")+COUNTIFS('Patient Collection'!O101:AH101,"12",'Patient Collection'!O102:AH102,"1")+COUNTIFS('Patient Collection'!O107:AH107,"12",'Patient Collection'!O108:AH108,"1")+COUNTIFS('Patient Collection'!O113:AH113,"12",'Patient Collection'!O114:AH114,"1"))</f>
        <v xml:space="preserve"> </v>
      </c>
      <c r="O65" s="495" t="str">
        <f>IF(J34=0," ",COUNTIFS('Patient Collection'!O89:AH89,"13",'Patient Collection'!O90:AH90,"1")+COUNTIFS('Patient Collection'!O95:AH95,"13",'Patient Collection'!O96:AH96,"1")+COUNTIFS('Patient Collection'!O101:AH101,"13",'Patient Collection'!O102:AH102,"1")+COUNTIFS('Patient Collection'!O107:AH107,"13",'Patient Collection'!O108:AH108,"1")+COUNTIFS('Patient Collection'!O113:AH113,"13",'Patient Collection'!O114:AH114,"1"))</f>
        <v xml:space="preserve"> </v>
      </c>
      <c r="P65" s="495" t="str">
        <f>IF(J34=0," ",COUNTIFS('Patient Collection'!O89:AH89,"14",'Patient Collection'!O90:AH90,"1")+COUNTIFS('Patient Collection'!O95:AH95,"14",'Patient Collection'!O96:AH96,"1")+COUNTIFS('Patient Collection'!O101:AH101,"14",'Patient Collection'!O102:AH102,"1")+COUNTIFS('Patient Collection'!O107:AH107,"14",'Patient Collection'!O108:AH108,"1")+COUNTIFS('Patient Collection'!O113:AH113,"14",'Patient Collection'!O114:AH114,"1"))</f>
        <v xml:space="preserve"> </v>
      </c>
      <c r="Q65" s="495" t="str">
        <f>IF(J34=0," ",COUNTIFS('Patient Collection'!O89:AH89,"15",'Patient Collection'!O90:AH90,"1")+COUNTIFS('Patient Collection'!O95:AH95,"15",'Patient Collection'!O96:AH96,"1")+COUNTIFS('Patient Collection'!O101:AH101,"15",'Patient Collection'!O102:AH102,"1")+COUNTIFS('Patient Collection'!O107:AH107,"15",'Patient Collection'!O108:AH108,"1")+COUNTIFS('Patient Collection'!O113:AH113,"15",'Patient Collection'!O114:AH114,"1"))</f>
        <v xml:space="preserve"> </v>
      </c>
      <c r="R65" s="495" t="str">
        <f>IF(J34=0," ",COUNTIFS('Patient Collection'!O89:AH89,"22",'Patient Collection'!O90:AH90,"1")+COUNTIFS('Patient Collection'!O95:AH95,"22",'Patient Collection'!O96:AH96,"1")+COUNTIFS('Patient Collection'!O101:AH101,"22",'Patient Collection'!O102:AH102,"1")+COUNTIFS('Patient Collection'!O107:AH107,"22",'Patient Collection'!O108:AH108,"1")+COUNTIFS('Patient Collection'!O113:AH113,"22",'Patient Collection'!O114:AH114,"1"))</f>
        <v xml:space="preserve"> </v>
      </c>
      <c r="S65" s="495" t="str">
        <f>IF(J34=0," ",COUNTIFS('Patient Collection'!O89:AH89,"16",'Patient Collection'!O90:AH90,"1")+COUNTIFS('Patient Collection'!O95:AH95,"16",'Patient Collection'!O96:AH96,"1")+COUNTIFS('Patient Collection'!O101:AH101,"16",'Patient Collection'!O102:AH102,"1")+COUNTIFS('Patient Collection'!O107:AH107,"16",'Patient Collection'!O108:AH108,"1")+COUNTIFS('Patient Collection'!O113:AH113,"16",'Patient Collection'!O114:AH114,"1"))</f>
        <v xml:space="preserve"> </v>
      </c>
      <c r="T65" s="495" t="str">
        <f>IF(J34=0," ",COUNTIFS('Patient Collection'!O89:AH89,"17",'Patient Collection'!O90:AH90,"1")+COUNTIFS('Patient Collection'!O95:AH95,"17",'Patient Collection'!O96:AH96,"1")+COUNTIFS('Patient Collection'!O101:AH101,"17",'Patient Collection'!O102:AH102,"1")+COUNTIFS('Patient Collection'!O107:AH107,"17",'Patient Collection'!O108:AH108,"1")+COUNTIFS('Patient Collection'!O113:AH113,"17",'Patient Collection'!O114:AH114,"1"))</f>
        <v xml:space="preserve"> </v>
      </c>
      <c r="U65" s="495" t="str">
        <f>IF(J34=0," ",COUNTIFS('Patient Collection'!O89:AH89,"18",'Patient Collection'!O90:AH90,"1")+COUNTIFS('Patient Collection'!O95:AH95,"18",'Patient Collection'!O96:AH96,"1")+COUNTIFS('Patient Collection'!O101:AH101,"18",'Patient Collection'!O102:AH102,"1")+COUNTIFS('Patient Collection'!O107:AH107,"18",'Patient Collection'!O108:AH108,"1")+COUNTIFS('Patient Collection'!O113:AH113,"18",'Patient Collection'!O114:AH114,"1"))</f>
        <v xml:space="preserve"> </v>
      </c>
      <c r="V65" s="495" t="str">
        <f>IF(J34=0," ",COUNTIFS('Patient Collection'!O89:AH89,"19",'Patient Collection'!O90:AH90,"1")+COUNTIFS('Patient Collection'!O95:AH95,"19",'Patient Collection'!O96:AH96,"1")+COUNTIFS('Patient Collection'!O101:AH101,"19",'Patient Collection'!O102:AH102,"1")+COUNTIFS('Patient Collection'!O107:AH107,"19",'Patient Collection'!O108:AH108,"1")+COUNTIFS('Patient Collection'!O113:AH113,"19",'Patient Collection'!O114:AH114,"1"))</f>
        <v xml:space="preserve"> </v>
      </c>
      <c r="W65" s="495" t="str">
        <f>IF(J34=0," ",COUNTIFS('Patient Collection'!O89:AH89,"20",'Patient Collection'!O90:AH90,"1")+COUNTIFS('Patient Collection'!O95:AH95,"20",'Patient Collection'!O96:AH96,"1")+COUNTIFS('Patient Collection'!O101:AH101,"20",'Patient Collection'!O102:AH102,"1")+COUNTIFS('Patient Collection'!O107:AH107,"20",'Patient Collection'!O108:AH108,"1")+COUNTIFS('Patient Collection'!O113:AH113,"20",'Patient Collection'!O114:AH114,"1"))</f>
        <v xml:space="preserve"> </v>
      </c>
      <c r="X65" s="496" t="str">
        <f>IF(J34=0," ",COUNTIFS('Patient Collection'!O89:AH89,"21",'Patient Collection'!O90:AH90,"1")+COUNTIFS('Patient Collection'!O95:AH95,"21",'Patient Collection'!O96:AH96,"1")+COUNTIFS('Patient Collection'!O101:AH101,"21",'Patient Collection'!O102:AH102,"1")+COUNTIFS('Patient Collection'!O107:AH107,"21",'Patient Collection'!O108:AH108,"1")+COUNTIFS('Patient Collection'!O113:AH113,"21",'Patient Collection'!O114:AH114,"1"))</f>
        <v xml:space="preserve"> </v>
      </c>
      <c r="Y65" s="233"/>
      <c r="Z65" s="233"/>
    </row>
    <row r="66" spans="1:26" s="225" customFormat="1" ht="12.75" x14ac:dyDescent="0.2">
      <c r="A66" s="224"/>
      <c r="B66" s="497" t="s">
        <v>266</v>
      </c>
      <c r="C66" s="433" t="str">
        <f>IF(J34=0," ",COUNTIFS('Patient Collection'!O89:AH89,"1",'Patient Collection'!O90:AH90,"2")+COUNTIFS('Patient Collection'!O95:AH95,"1",'Patient Collection'!O96:AH96,"2")+COUNTIFS('Patient Collection'!O101:AH101,"1",'Patient Collection'!O102:AH102,"2")+COUNTIFS('Patient Collection'!O107:AH107,"1",'Patient Collection'!O108:AH108,"2")+COUNTIFS('Patient Collection'!O113:AH113,"1",'Patient Collection'!O114:AH114,"2"))</f>
        <v xml:space="preserve"> </v>
      </c>
      <c r="D66" s="433" t="str">
        <f>IF(J34=0," ",COUNTIFS('Patient Collection'!O89:AH89,"2",'Patient Collection'!O90:AH90,"2")+COUNTIFS('Patient Collection'!O95:AH95,"2",'Patient Collection'!O96:AH96,"2")+COUNTIFS('Patient Collection'!O101:AH101,"2",'Patient Collection'!O102:AH102,"2")+COUNTIFS('Patient Collection'!O107:AH107,"2",'Patient Collection'!O108:AH108,"2")+COUNTIFS('Patient Collection'!O113:AH113,"2",'Patient Collection'!O114:AH114,"2"))</f>
        <v xml:space="preserve"> </v>
      </c>
      <c r="E66" s="433" t="str">
        <f>IF(J34=0," ",COUNTIFS('Patient Collection'!O89:AH89,"3",'Patient Collection'!O90:AH90,"2")+COUNTIFS('Patient Collection'!O95:AH95,"3",'Patient Collection'!O96:AH96,"2")+COUNTIFS('Patient Collection'!O101:AH101,"3",'Patient Collection'!O102:AH102,"2")+COUNTIFS('Patient Collection'!O107:AH107,"3",'Patient Collection'!O108:AH108,"2")+COUNTIFS('Patient Collection'!O113:AH113,"3",'Patient Collection'!O114:AH114,"2"))</f>
        <v xml:space="preserve"> </v>
      </c>
      <c r="F66" s="433" t="str">
        <f>IF(J34=0," ",COUNTIFS('Patient Collection'!O89:AH89,"4",'Patient Collection'!O90:AH90,"2")+COUNTIFS('Patient Collection'!O95:AH95,"4",'Patient Collection'!O96:AH96,"2")+COUNTIFS('Patient Collection'!O101:AH101,"4",'Patient Collection'!O102:AH102,"2")+COUNTIFS('Patient Collection'!O107:AH107,"4",'Patient Collection'!O108:AH108,"2")+COUNTIFS('Patient Collection'!O113:AH113,"4",'Patient Collection'!O114:AH114,"2"))</f>
        <v xml:space="preserve"> </v>
      </c>
      <c r="G66" s="433" t="str">
        <f>IF(J34=0," ",COUNTIFS('Patient Collection'!O89:AH89,"5",'Patient Collection'!O90:AH90,"2")+COUNTIFS('Patient Collection'!O95:AH95,"5",'Patient Collection'!O96:AH96,"2")+COUNTIFS('Patient Collection'!O101:AH101,"5",'Patient Collection'!O102:AH102,"2")+COUNTIFS('Patient Collection'!O107:AH107,"5",'Patient Collection'!O108:AH108,"2")+COUNTIFS('Patient Collection'!O113:AH113,"5",'Patient Collection'!O114:AH114,"2"))</f>
        <v xml:space="preserve"> </v>
      </c>
      <c r="H66" s="433" t="str">
        <f>IF(J34=0," ",COUNTIFS('Patient Collection'!O89:AH89,"6",'Patient Collection'!O90:AH90,"2")+COUNTIFS('Patient Collection'!O95:AH95,"6",'Patient Collection'!O96:AH96,"2")+COUNTIFS('Patient Collection'!O101:AH101,"6",'Patient Collection'!O102:AH102,"2")+COUNTIFS('Patient Collection'!O107:AH107,"6",'Patient Collection'!O108:AH108,"2")+COUNTIFS('Patient Collection'!O113:AH113,"6",'Patient Collection'!O114:AH114,"2"))</f>
        <v xml:space="preserve"> </v>
      </c>
      <c r="I66" s="433" t="str">
        <f>IF(J34=0," ",COUNTIFS('Patient Collection'!O89:AH89,"7",'Patient Collection'!O90:AH90,"2")+COUNTIFS('Patient Collection'!O95:AH95,"7",'Patient Collection'!O96:AH96,"2")+COUNTIFS('Patient Collection'!O101:AH101,"7",'Patient Collection'!O102:AH102,"2")+COUNTIFS('Patient Collection'!O107:AH107,"7",'Patient Collection'!O108:AH108,"2")+COUNTIFS('Patient Collection'!O113:AH113,"7",'Patient Collection'!O114:AH114,"2"))</f>
        <v xml:space="preserve"> </v>
      </c>
      <c r="J66" s="433" t="str">
        <f>IF(J34=0," ",COUNTIFS('Patient Collection'!O89:AH89,"8",'Patient Collection'!O90:AH90,"2")+COUNTIFS('Patient Collection'!O95:AH95,"8",'Patient Collection'!O96:AH96,"2")+COUNTIFS('Patient Collection'!O101:AH101,"8",'Patient Collection'!O102:AH102,"2")+COUNTIFS('Patient Collection'!O107:AH107,"8",'Patient Collection'!O108:AH108,"2")+COUNTIFS('Patient Collection'!O113:AH113,"8",'Patient Collection'!O114:AH114,"2"))</f>
        <v xml:space="preserve"> </v>
      </c>
      <c r="K66" s="433" t="str">
        <f>IF(J34=0," ",COUNTIFS('Patient Collection'!O89:AH89,"9",'Patient Collection'!O90:AH90,"2")+COUNTIFS('Patient Collection'!O95:AH95,"9",'Patient Collection'!O96:AH96,"2")+COUNTIFS('Patient Collection'!O101:AH101,"9",'Patient Collection'!O102:AH102,"2")+COUNTIFS('Patient Collection'!O107:AH107,"9",'Patient Collection'!O108:AH108,"2")+COUNTIFS('Patient Collection'!O113:AH113,"9",'Patient Collection'!O114:AH114,"2"))</f>
        <v xml:space="preserve"> </v>
      </c>
      <c r="L66" s="433" t="str">
        <f>IF(J34=0," ",COUNTIFS('Patient Collection'!O89:AH89,"10",'Patient Collection'!O90:AH90,"2")+COUNTIFS('Patient Collection'!O95:AH95,"10",'Patient Collection'!O96:AH96,"2")+COUNTIFS('Patient Collection'!O101:AH101,"10",'Patient Collection'!O102:AH102,"2")+COUNTIFS('Patient Collection'!O107:AH107,"10",'Patient Collection'!O108:AH108,"2")+COUNTIFS('Patient Collection'!O113:AH113,"10",'Patient Collection'!O114:AH114,"2"))</f>
        <v xml:space="preserve"> </v>
      </c>
      <c r="M66" s="433" t="str">
        <f>IF(J34=0," ",COUNTIFS('Patient Collection'!O89:AH89,"11",'Patient Collection'!O90:AH90,"2")+COUNTIFS('Patient Collection'!O95:AH95,"11",'Patient Collection'!O96:AH96,"2")+COUNTIFS('Patient Collection'!O101:AH101,"11",'Patient Collection'!O102:AH102,"2")+COUNTIFS('Patient Collection'!O107:AH107,"11",'Patient Collection'!O108:AH108,"2")+COUNTIFS('Patient Collection'!O113:AH113,"11",'Patient Collection'!O114:AH114,"2"))</f>
        <v xml:space="preserve"> </v>
      </c>
      <c r="N66" s="433" t="str">
        <f>IF(J34=0," ",COUNTIFS('Patient Collection'!O89:AH89,"12",'Patient Collection'!O90:AH90,"2")+COUNTIFS('Patient Collection'!O95:AH95,"12",'Patient Collection'!O96:AH96,"2")+COUNTIFS('Patient Collection'!O101:AH101,"12",'Patient Collection'!O102:AH102,"2")+COUNTIFS('Patient Collection'!O107:AH107,"12",'Patient Collection'!O108:AH108,"2")+COUNTIFS('Patient Collection'!O113:AH113,"12",'Patient Collection'!O114:AH114,"2"))</f>
        <v xml:space="preserve"> </v>
      </c>
      <c r="O66" s="433" t="str">
        <f>IF(J34=0," ",COUNTIFS('Patient Collection'!O89:AH89,"13",'Patient Collection'!O90:AH90,"2")+COUNTIFS('Patient Collection'!O95:AH95,"13",'Patient Collection'!O96:AH96,"2")+COUNTIFS('Patient Collection'!O101:AH101,"13",'Patient Collection'!O102:AH102,"2")+COUNTIFS('Patient Collection'!O107:AH107,"13",'Patient Collection'!O108:AH108,"2")+COUNTIFS('Patient Collection'!O113:AH113,"13",'Patient Collection'!O114:AH114,"2"))</f>
        <v xml:space="preserve"> </v>
      </c>
      <c r="P66" s="433" t="str">
        <f>IF(J34=0," ",COUNTIFS('Patient Collection'!O89:AH89,"14",'Patient Collection'!O90:AH90,"2")+COUNTIFS('Patient Collection'!O95:AH95,"14",'Patient Collection'!O96:AH96,"2")+COUNTIFS('Patient Collection'!O101:AH101,"14",'Patient Collection'!O102:AH102,"2")+COUNTIFS('Patient Collection'!O107:AH107,"14",'Patient Collection'!O108:AH108,"2")+COUNTIFS('Patient Collection'!O113:AH113,"14",'Patient Collection'!O114:AH114,"2"))</f>
        <v xml:space="preserve"> </v>
      </c>
      <c r="Q66" s="433" t="str">
        <f>IF(J34=0," ",COUNTIFS('Patient Collection'!O89:AH89,"15",'Patient Collection'!O90:AH90,"2")+COUNTIFS('Patient Collection'!O95:AH95,"15",'Patient Collection'!O96:AH96,"2")+COUNTIFS('Patient Collection'!O101:AH101,"15",'Patient Collection'!O102:AH102,"2")+COUNTIFS('Patient Collection'!O107:AH107,"15",'Patient Collection'!O108:AH108,"2")+COUNTIFS('Patient Collection'!O113:AH113,"15",'Patient Collection'!O114:AH114,"2"))</f>
        <v xml:space="preserve"> </v>
      </c>
      <c r="R66" s="433" t="str">
        <f>IF(J34=0," ",COUNTIFS('Patient Collection'!O89:AH89,"22",'Patient Collection'!O90:AH90,"2")+COUNTIFS('Patient Collection'!O95:AH95,"22",'Patient Collection'!O96:AH96,"2")+COUNTIFS('Patient Collection'!O101:AH101,"22",'Patient Collection'!O102:AH102,"2")+COUNTIFS('Patient Collection'!O107:AH107,"22",'Patient Collection'!O108:AH108,"2")+COUNTIFS('Patient Collection'!O113:AH113,"22",'Patient Collection'!O114:AH114,"2"))</f>
        <v xml:space="preserve"> </v>
      </c>
      <c r="S66" s="433" t="str">
        <f>IF(J34=0," ",COUNTIFS('Patient Collection'!O89:AH89,"16",'Patient Collection'!O90:AH90,"2")+COUNTIFS('Patient Collection'!O95:AH95,"16",'Patient Collection'!O96:AH96,"2")+COUNTIFS('Patient Collection'!O101:AH101,"16",'Patient Collection'!O102:AH102,"2")+COUNTIFS('Patient Collection'!O107:AH107,"16",'Patient Collection'!O108:AH108,"2")+COUNTIFS('Patient Collection'!O113:AH113,"16",'Patient Collection'!O114:AH114,"2"))</f>
        <v xml:space="preserve"> </v>
      </c>
      <c r="T66" s="433" t="str">
        <f>IF(J34=0," ",COUNTIFS('Patient Collection'!O89:AH89,"17",'Patient Collection'!O90:AH90,"2")+COUNTIFS('Patient Collection'!O95:AH95,"17",'Patient Collection'!O96:AH96,"2")+COUNTIFS('Patient Collection'!O101:AH101,"17",'Patient Collection'!O102:AH102,"2")+COUNTIFS('Patient Collection'!O107:AH107,"17",'Patient Collection'!O108:AH108,"2")+COUNTIFS('Patient Collection'!O113:AH113,"17",'Patient Collection'!O114:AH114,"2"))</f>
        <v xml:space="preserve"> </v>
      </c>
      <c r="U66" s="433" t="str">
        <f>IF(J34=0," ",COUNTIFS('Patient Collection'!O89:AH89,"18",'Patient Collection'!O90:AH90,"2")+COUNTIFS('Patient Collection'!O95:AH95,"18",'Patient Collection'!O96:AH96,"2")+COUNTIFS('Patient Collection'!O101:AH101,"18",'Patient Collection'!O102:AH102,"2")+COUNTIFS('Patient Collection'!O107:AH107,"18",'Patient Collection'!O108:AH108,"2")+COUNTIFS('Patient Collection'!O113:AH113,"18",'Patient Collection'!O114:AH114,"2"))</f>
        <v xml:space="preserve"> </v>
      </c>
      <c r="V66" s="433" t="str">
        <f>IF(J34=0," ",COUNTIFS('Patient Collection'!O89:AH89,"19",'Patient Collection'!O90:AH90,"2")+COUNTIFS('Patient Collection'!O95:AH95,"19",'Patient Collection'!O96:AH96,"2")+COUNTIFS('Patient Collection'!O101:AH101,"19",'Patient Collection'!O102:AH102,"2")+COUNTIFS('Patient Collection'!O107:AH107,"19",'Patient Collection'!O108:AH108,"2")+COUNTIFS('Patient Collection'!O113:AH113,"19",'Patient Collection'!O114:AH114,"2"))</f>
        <v xml:space="preserve"> </v>
      </c>
      <c r="W66" s="433" t="str">
        <f>IF(J34=0," ",COUNTIFS('Patient Collection'!O89:AH89,"20",'Patient Collection'!O90:AH90,"2")+COUNTIFS('Patient Collection'!O95:AH95,"20",'Patient Collection'!O96:AH96,"2")+COUNTIFS('Patient Collection'!O101:AH101,"20",'Patient Collection'!O102:AH102,"2")+COUNTIFS('Patient Collection'!O107:AH107,"20",'Patient Collection'!O108:AH108,"2")+COUNTIFS('Patient Collection'!O113:AH113,"20",'Patient Collection'!O114:AH114,"2"))</f>
        <v xml:space="preserve"> </v>
      </c>
      <c r="X66" s="498" t="str">
        <f>IF(J34=0," ",COUNTIFS('Patient Collection'!O89:AH89,"21",'Patient Collection'!O90:AH90,"2")+COUNTIFS('Patient Collection'!O95:AH95,"21",'Patient Collection'!O96:AH96,"2")+COUNTIFS('Patient Collection'!O101:AH101,"21",'Patient Collection'!O102:AH102,"2")+COUNTIFS('Patient Collection'!O107:AH107,"21",'Patient Collection'!O108:AH108,"2")+COUNTIFS('Patient Collection'!O113:AH113,"21",'Patient Collection'!O114:AH114,"2"))</f>
        <v xml:space="preserve"> </v>
      </c>
      <c r="Y66" s="233"/>
      <c r="Z66" s="233"/>
    </row>
    <row r="67" spans="1:26" s="225" customFormat="1" ht="13.5" thickBot="1" x14ac:dyDescent="0.25">
      <c r="A67" s="224"/>
      <c r="B67" s="499" t="s">
        <v>267</v>
      </c>
      <c r="C67" s="500" t="str">
        <f>IF(J34=0," ",COUNTIFS('Patient Collection'!O89:AH89,"1",'Patient Collection'!O90:AH90,"3")+COUNTIFS('Patient Collection'!O95:AH95,"1",'Patient Collection'!O96:AH96,"3")+COUNTIFS('Patient Collection'!O101:AH101,"1",'Patient Collection'!O102:AH102,"3")+COUNTIFS('Patient Collection'!O107:AH107,"1",'Patient Collection'!O108:AH108,"3")+COUNTIFS('Patient Collection'!O113:AH113,"1",'Patient Collection'!O114:AH114,"3"))</f>
        <v xml:space="preserve"> </v>
      </c>
      <c r="D67" s="500" t="str">
        <f>IF(J34=0," ",COUNTIFS('Patient Collection'!O89:AH89,"2",'Patient Collection'!O90:AH90,"3")+COUNTIFS('Patient Collection'!O95:AH95,"2",'Patient Collection'!O96:AH96,"3")+COUNTIFS('Patient Collection'!O101:AH101,"2",'Patient Collection'!O102:AH102,"3")+COUNTIFS('Patient Collection'!O107:AH107,"2",'Patient Collection'!O108:AH108,"3")+COUNTIFS('Patient Collection'!O113:AH113,"2",'Patient Collection'!O114:AH114,"3"))</f>
        <v xml:space="preserve"> </v>
      </c>
      <c r="E67" s="500" t="str">
        <f>IF(J34=0," ",COUNTIFS('Patient Collection'!O89:AH89,"3",'Patient Collection'!O90:AH90,"3")+COUNTIFS('Patient Collection'!O95:AH95,"3",'Patient Collection'!O96:AH96,"3")+COUNTIFS('Patient Collection'!O101:AH101,"3",'Patient Collection'!O102:AH102,"3")+COUNTIFS('Patient Collection'!O107:AH107,"3",'Patient Collection'!O108:AH108,"3")+COUNTIFS('Patient Collection'!O113:AH113,"3",'Patient Collection'!O114:AH114,"3"))</f>
        <v xml:space="preserve"> </v>
      </c>
      <c r="F67" s="500" t="str">
        <f>IF(J34=0," ",COUNTIFS('Patient Collection'!O89:AH89,"4",'Patient Collection'!O90:AH90,"3")+COUNTIFS('Patient Collection'!O95:AH95,"4",'Patient Collection'!O96:AH96,"3")+COUNTIFS('Patient Collection'!O101:AH101,"4",'Patient Collection'!O102:AH102,"3")+COUNTIFS('Patient Collection'!O107:AH107,"4",'Patient Collection'!O108:AH108,"3")+COUNTIFS('Patient Collection'!O113:AH113,"4",'Patient Collection'!O114:AH114,"3"))</f>
        <v xml:space="preserve"> </v>
      </c>
      <c r="G67" s="500" t="str">
        <f>IF(J34=0," ",COUNTIFS('Patient Collection'!O89:AH89,"5",'Patient Collection'!O90:AH90,"3")+COUNTIFS('Patient Collection'!O95:AH95,"5",'Patient Collection'!O96:AH96,"3")+COUNTIFS('Patient Collection'!O101:AH101,"5",'Patient Collection'!O102:AH102,"3")+COUNTIFS('Patient Collection'!O107:AH107,"5",'Patient Collection'!O108:AH108,"3")+COUNTIFS('Patient Collection'!O113:AH113,"5",'Patient Collection'!O114:AH114,"3"))</f>
        <v xml:space="preserve"> </v>
      </c>
      <c r="H67" s="500" t="str">
        <f>IF(J34=0," ",COUNTIFS('Patient Collection'!O89:AH89,"6",'Patient Collection'!O90:AH90,"3")+COUNTIFS('Patient Collection'!O95:AH95,"6",'Patient Collection'!O96:AH96,"3")+COUNTIFS('Patient Collection'!O101:AH101,"6",'Patient Collection'!O102:AH102,"3")+COUNTIFS('Patient Collection'!O107:AH107,"6",'Patient Collection'!O108:AH108,"3")+COUNTIFS('Patient Collection'!O113:AH113,"6",'Patient Collection'!O114:AH114,"3"))</f>
        <v xml:space="preserve"> </v>
      </c>
      <c r="I67" s="500" t="str">
        <f>IF(J34=0," ",COUNTIFS('Patient Collection'!O89:AH89,"7",'Patient Collection'!O90:AH90,"3")+COUNTIFS('Patient Collection'!O95:AH95,"7",'Patient Collection'!O96:AH96,"3")+COUNTIFS('Patient Collection'!O101:AH101,"7",'Patient Collection'!O102:AH102,"3")+COUNTIFS('Patient Collection'!O107:AH107,"7",'Patient Collection'!O108:AH108,"3")+COUNTIFS('Patient Collection'!O113:AH113,"7",'Patient Collection'!O114:AH114,"3"))</f>
        <v xml:space="preserve"> </v>
      </c>
      <c r="J67" s="500" t="str">
        <f>IF(J34=0," ",COUNTIFS('Patient Collection'!O89:AH89,"8",'Patient Collection'!O90:AH90,"3")+COUNTIFS('Patient Collection'!O95:AH95,"8",'Patient Collection'!O96:AH96,"3")+COUNTIFS('Patient Collection'!O101:AH101,"8",'Patient Collection'!O102:AH102,"3")+COUNTIFS('Patient Collection'!O107:AH107,"8",'Patient Collection'!O108:AH108,"3")+COUNTIFS('Patient Collection'!O113:AH113,"8",'Patient Collection'!O114:AH114,"3"))</f>
        <v xml:space="preserve"> </v>
      </c>
      <c r="K67" s="500" t="str">
        <f>IF(J34=0," ",COUNTIFS('Patient Collection'!O89:AH89,"9",'Patient Collection'!O90:AH90,"3")+COUNTIFS('Patient Collection'!O95:AH95,"9",'Patient Collection'!O96:AH96,"3")+COUNTIFS('Patient Collection'!O101:AH101,"9",'Patient Collection'!O102:AH102,"3")+COUNTIFS('Patient Collection'!O107:AH107,"9",'Patient Collection'!O108:AH108,"3")+COUNTIFS('Patient Collection'!O113:AH113,"9",'Patient Collection'!O114:AH114,"3"))</f>
        <v xml:space="preserve"> </v>
      </c>
      <c r="L67" s="500" t="str">
        <f>IF(J34=0," ",COUNTIFS('Patient Collection'!O89:AH89,"10",'Patient Collection'!O90:AH90,"3")+COUNTIFS('Patient Collection'!O95:AH95,"10",'Patient Collection'!O96:AH96,"3")+COUNTIFS('Patient Collection'!O101:AH101,"10",'Patient Collection'!O102:AH102,"3")+COUNTIFS('Patient Collection'!O107:AH107,"10",'Patient Collection'!O108:AH108,"3")+COUNTIFS('Patient Collection'!O113:AH113,"10",'Patient Collection'!O114:AH114,"3"))</f>
        <v xml:space="preserve"> </v>
      </c>
      <c r="M67" s="500" t="str">
        <f>IF(J34=0," ",COUNTIFS('Patient Collection'!O89:AH89,"11",'Patient Collection'!O90:AH90,"3")+COUNTIFS('Patient Collection'!O95:AH95,"11",'Patient Collection'!O96:AH96,"3")+COUNTIFS('Patient Collection'!O101:AH101,"11",'Patient Collection'!O102:AH102,"3")+COUNTIFS('Patient Collection'!O107:AH107,"11",'Patient Collection'!O108:AH108,"3")+COUNTIFS('Patient Collection'!O113:AH113,"11",'Patient Collection'!O114:AH114,"3"))</f>
        <v xml:space="preserve"> </v>
      </c>
      <c r="N67" s="500" t="str">
        <f>IF(J34=0," ",COUNTIFS('Patient Collection'!O89:AH89,"12",'Patient Collection'!O90:AH90,"3")+COUNTIFS('Patient Collection'!O95:AH95,"12",'Patient Collection'!O96:AH96,"3")+COUNTIFS('Patient Collection'!O101:AH101,"12",'Patient Collection'!O102:AH102,"3")+COUNTIFS('Patient Collection'!O107:AH107,"12",'Patient Collection'!O108:AH108,"3")+COUNTIFS('Patient Collection'!O113:AH113,"12",'Patient Collection'!O114:AH114,"3"))</f>
        <v xml:space="preserve"> </v>
      </c>
      <c r="O67" s="500" t="str">
        <f>IF(J34=0," ",COUNTIFS('Patient Collection'!O89:AH89,"13",'Patient Collection'!O90:AH90,"3")+COUNTIFS('Patient Collection'!O95:AH95,"13",'Patient Collection'!O96:AH96,"3")+COUNTIFS('Patient Collection'!O101:AH101,"13",'Patient Collection'!O102:AH102,"3")+COUNTIFS('Patient Collection'!O107:AH107,"13",'Patient Collection'!O108:AH108,"3")+COUNTIFS('Patient Collection'!O113:AH113,"13",'Patient Collection'!O114:AH114,"3"))</f>
        <v xml:space="preserve"> </v>
      </c>
      <c r="P67" s="500" t="str">
        <f>IF(J34=0," ",COUNTIFS('Patient Collection'!O89:AH89,"14",'Patient Collection'!O90:AH90,"3")+COUNTIFS('Patient Collection'!O95:AH95,"14",'Patient Collection'!O96:AH96,"3")+COUNTIFS('Patient Collection'!O101:AH101,"14",'Patient Collection'!O102:AH102,"3")+COUNTIFS('Patient Collection'!O107:AH107,"14",'Patient Collection'!O108:AH108,"3")+COUNTIFS('Patient Collection'!O113:AH113,"14",'Patient Collection'!O114:AH114,"3"))</f>
        <v xml:space="preserve"> </v>
      </c>
      <c r="Q67" s="500" t="str">
        <f>IF(J34=0," ",COUNTIFS('Patient Collection'!O89:AH89,"15",'Patient Collection'!O90:AH90,"3")+COUNTIFS('Patient Collection'!O95:AH95,"15",'Patient Collection'!O96:AH96,"3")+COUNTIFS('Patient Collection'!O101:AH101,"15",'Patient Collection'!O102:AH102,"3")+COUNTIFS('Patient Collection'!O107:AH107,"15",'Patient Collection'!O108:AH108,"3")+COUNTIFS('Patient Collection'!O113:AH113,"15",'Patient Collection'!O114:AH114,"3"))</f>
        <v xml:space="preserve"> </v>
      </c>
      <c r="R67" s="500" t="str">
        <f>IF(J34=0," ",COUNTIFS('Patient Collection'!O89:AH89,"22",'Patient Collection'!O90:AH90,"3")+COUNTIFS('Patient Collection'!O95:AH95,"22",'Patient Collection'!O96:AH96,"3")+COUNTIFS('Patient Collection'!O101:AH101,"22",'Patient Collection'!O102:AH102,"3")+COUNTIFS('Patient Collection'!O107:AH107,"22",'Patient Collection'!O108:AH108,"3")+COUNTIFS('Patient Collection'!O113:AH113,"22",'Patient Collection'!O114:AH114,"3"))</f>
        <v xml:space="preserve"> </v>
      </c>
      <c r="S67" s="500" t="str">
        <f>IF(J34=0," ",COUNTIFS('Patient Collection'!O89:AH89,"16",'Patient Collection'!O90:AH90,"3")+COUNTIFS('Patient Collection'!O95:AH95,"16",'Patient Collection'!O96:AH96,"3")+COUNTIFS('Patient Collection'!O101:AH101,"16",'Patient Collection'!O102:AH102,"3")+COUNTIFS('Patient Collection'!O107:AH107,"16",'Patient Collection'!O108:AH108,"3")+COUNTIFS('Patient Collection'!O113:AH113,"16",'Patient Collection'!O114:AH114,"3"))</f>
        <v xml:space="preserve"> </v>
      </c>
      <c r="T67" s="500" t="str">
        <f>IF(J34=0," ",COUNTIFS('Patient Collection'!O89:AH89,"17",'Patient Collection'!O90:AH90,"3")+COUNTIFS('Patient Collection'!O95:AH95,"17",'Patient Collection'!O96:AH96,"3")+COUNTIFS('Patient Collection'!O101:AH101,"17",'Patient Collection'!O102:AH102,"3")+COUNTIFS('Patient Collection'!O107:AH107,"17",'Patient Collection'!O108:AH108,"3")+COUNTIFS('Patient Collection'!O113:AH113,"17",'Patient Collection'!O114:AH114,"3"))</f>
        <v xml:space="preserve"> </v>
      </c>
      <c r="U67" s="500" t="str">
        <f>IF(J34=0," ",COUNTIFS('Patient Collection'!O89:AH89,"18",'Patient Collection'!O90:AH90,"3")+COUNTIFS('Patient Collection'!O95:AH95,"18",'Patient Collection'!O96:AH96,"3")+COUNTIFS('Patient Collection'!O101:AH101,"18",'Patient Collection'!O102:AH102,"3")+COUNTIFS('Patient Collection'!O107:AH107,"18",'Patient Collection'!O108:AH108,"3")+COUNTIFS('Patient Collection'!O113:AH113,"18",'Patient Collection'!O114:AH114,"3"))</f>
        <v xml:space="preserve"> </v>
      </c>
      <c r="V67" s="500" t="str">
        <f>IF(J34=0," ",COUNTIFS('Patient Collection'!O89:AH89,"19",'Patient Collection'!O90:AH90,"3")+COUNTIFS('Patient Collection'!O95:AH95,"19",'Patient Collection'!O96:AH96,"3")+COUNTIFS('Patient Collection'!O101:AH101,"19",'Patient Collection'!O102:AH102,"3")+COUNTIFS('Patient Collection'!O107:AH107,"19",'Patient Collection'!O108:AH108,"3")+COUNTIFS('Patient Collection'!O113:AH113,"19",'Patient Collection'!O114:AH114,"3"))</f>
        <v xml:space="preserve"> </v>
      </c>
      <c r="W67" s="500" t="str">
        <f>IF(J34=0," ",COUNTIFS('Patient Collection'!O89:AH89,"20",'Patient Collection'!O90:AH90,"3")+COUNTIFS('Patient Collection'!O95:AH95,"20",'Patient Collection'!O96:AH96,"3")+COUNTIFS('Patient Collection'!O101:AH101,"20",'Patient Collection'!O102:AH102,"3")+COUNTIFS('Patient Collection'!O107:AH107,"20",'Patient Collection'!O108:AH108,"3")+COUNTIFS('Patient Collection'!O113:AH113,"20",'Patient Collection'!O114:AH114,"3"))</f>
        <v xml:space="preserve"> </v>
      </c>
      <c r="X67" s="501" t="str">
        <f>IF(J34=0," ",COUNTIFS('Patient Collection'!O89:AH89,"21",'Patient Collection'!O90:AH90,"3")+COUNTIFS('Patient Collection'!O95:AH95,"21",'Patient Collection'!O96:AH96,"3")+COUNTIFS('Patient Collection'!O101:AH101,"21",'Patient Collection'!O102:AH102,"3")+COUNTIFS('Patient Collection'!O107:AH107,"21",'Patient Collection'!O108:AH108,"3")+COUNTIFS('Patient Collection'!O113:AH113,"21",'Patient Collection'!O114:AH114,"3"))</f>
        <v xml:space="preserve"> </v>
      </c>
      <c r="Y67" s="233"/>
      <c r="Z67" s="233"/>
    </row>
    <row r="68" spans="1:26" s="225" customFormat="1" ht="12.75" x14ac:dyDescent="0.2">
      <c r="A68" s="224"/>
      <c r="B68" s="224"/>
      <c r="C68" s="224"/>
      <c r="D68" s="484"/>
      <c r="E68" s="484"/>
      <c r="F68" s="484"/>
      <c r="G68" s="484"/>
      <c r="H68" s="484"/>
      <c r="I68" s="484"/>
      <c r="J68" s="484"/>
      <c r="K68" s="484"/>
      <c r="L68" s="484"/>
      <c r="M68" s="484"/>
      <c r="N68" s="484"/>
      <c r="O68" s="336"/>
      <c r="P68" s="336"/>
      <c r="Q68" s="336"/>
      <c r="R68" s="336"/>
      <c r="S68" s="336"/>
      <c r="T68" s="336"/>
      <c r="U68" s="336"/>
      <c r="V68" s="336"/>
      <c r="W68" s="336"/>
      <c r="X68" s="333"/>
      <c r="Y68" s="233"/>
      <c r="Z68" s="233"/>
    </row>
    <row r="69" spans="1:26" s="225" customFormat="1" ht="13.5" thickBot="1" x14ac:dyDescent="0.25">
      <c r="A69" s="224"/>
      <c r="B69" s="224"/>
      <c r="C69" s="224"/>
      <c r="D69" s="484"/>
      <c r="E69" s="484"/>
      <c r="F69" s="484"/>
      <c r="G69" s="484"/>
      <c r="H69" s="484"/>
      <c r="I69" s="484"/>
      <c r="J69" s="484"/>
      <c r="K69" s="484"/>
      <c r="L69" s="484"/>
      <c r="M69" s="484"/>
      <c r="N69" s="484"/>
      <c r="O69" s="336"/>
      <c r="P69" s="336"/>
      <c r="Q69" s="336"/>
      <c r="R69" s="336"/>
      <c r="S69" s="336"/>
      <c r="T69" s="336"/>
      <c r="U69" s="336"/>
      <c r="V69" s="336"/>
      <c r="W69" s="336"/>
      <c r="X69" s="333"/>
      <c r="Y69" s="233"/>
      <c r="Z69" s="233"/>
    </row>
    <row r="70" spans="1:26" s="225" customFormat="1" ht="26.25" thickBot="1" x14ac:dyDescent="0.25">
      <c r="A70" s="224"/>
      <c r="B70" s="553" t="s">
        <v>958</v>
      </c>
      <c r="C70" s="542" t="s">
        <v>29</v>
      </c>
      <c r="D70" s="241" t="s">
        <v>31</v>
      </c>
      <c r="E70" s="241" t="s">
        <v>32</v>
      </c>
      <c r="F70" s="241" t="s">
        <v>33</v>
      </c>
      <c r="G70" s="241" t="s">
        <v>34</v>
      </c>
      <c r="H70" s="241" t="s">
        <v>35</v>
      </c>
      <c r="I70" s="241" t="s">
        <v>36</v>
      </c>
      <c r="J70" s="241" t="s">
        <v>37</v>
      </c>
      <c r="K70" s="241" t="s">
        <v>38</v>
      </c>
      <c r="L70" s="241" t="s">
        <v>39</v>
      </c>
      <c r="M70" s="241" t="s">
        <v>40</v>
      </c>
      <c r="N70" s="241" t="s">
        <v>41</v>
      </c>
      <c r="O70" s="241" t="s">
        <v>42</v>
      </c>
      <c r="P70" s="241" t="s">
        <v>43</v>
      </c>
      <c r="Q70" s="241" t="s">
        <v>44</v>
      </c>
      <c r="R70" s="241" t="s">
        <v>45</v>
      </c>
      <c r="S70" s="241" t="s">
        <v>46</v>
      </c>
      <c r="T70" s="241" t="s">
        <v>47</v>
      </c>
      <c r="U70" s="241" t="s">
        <v>48</v>
      </c>
      <c r="V70" s="242" t="s">
        <v>49</v>
      </c>
      <c r="W70" s="224"/>
      <c r="X70" s="224"/>
      <c r="Y70" s="233"/>
      <c r="Z70" s="233"/>
    </row>
    <row r="71" spans="1:26" s="225" customFormat="1" ht="12.75" hidden="1" customHeight="1" x14ac:dyDescent="0.2">
      <c r="A71" s="224"/>
      <c r="B71" s="1362"/>
      <c r="C71" s="543" t="str">
        <f>IF(J34=0," ",COUNTIFS('Patient Collection'!O76,"1",'Patient Collection'!O83,"1",'Patient Collection'!O91,"0"))</f>
        <v xml:space="preserve"> </v>
      </c>
      <c r="D71" s="493" t="str">
        <f>IF(J34=0," ",COUNTIFS('Patient Collection'!P76,"1",'Patient Collection'!P83,"1",'Patient Collection'!P91,"0"))</f>
        <v xml:space="preserve"> </v>
      </c>
      <c r="E71" s="493" t="str">
        <f>IF(J34=0," ",COUNTIFS('Patient Collection'!Q76,"1",'Patient Collection'!Q83,"1",'Patient Collection'!Q91,"0"))</f>
        <v xml:space="preserve"> </v>
      </c>
      <c r="F71" s="493" t="str">
        <f>IF(J34=0," ",COUNTIFS('Patient Collection'!R76,"1",'Patient Collection'!R83,"1",'Patient Collection'!R91,"0"))</f>
        <v xml:space="preserve"> </v>
      </c>
      <c r="G71" s="493" t="str">
        <f>IF(J34=0," ",COUNTIFS('Patient Collection'!S76,"1",'Patient Collection'!S83,"1",'Patient Collection'!S91,"0"))</f>
        <v xml:space="preserve"> </v>
      </c>
      <c r="H71" s="493" t="str">
        <f>IF(J34=0," ",COUNTIFS('Patient Collection'!T76,"1",'Patient Collection'!T83,"1",'Patient Collection'!T91,"0"))</f>
        <v xml:space="preserve"> </v>
      </c>
      <c r="I71" s="493" t="str">
        <f>IF(J34=0," ",COUNTIFS('Patient Collection'!U76,"1",'Patient Collection'!U83,"1",'Patient Collection'!U91,"0"))</f>
        <v xml:space="preserve"> </v>
      </c>
      <c r="J71" s="493" t="str">
        <f>IF(J34=0," ",COUNTIFS('Patient Collection'!V76,"1",'Patient Collection'!V83,"1",'Patient Collection'!V91,"0"))</f>
        <v xml:space="preserve"> </v>
      </c>
      <c r="K71" s="493" t="str">
        <f>IF(J34=0," ",COUNTIFS('Patient Collection'!W76,"1",'Patient Collection'!W83,"1",'Patient Collection'!W91,"0"))</f>
        <v xml:space="preserve"> </v>
      </c>
      <c r="L71" s="493" t="str">
        <f>IF(J34=0," ",COUNTIFS('Patient Collection'!X76,"1",'Patient Collection'!X83,"1",'Patient Collection'!X91,"0"))</f>
        <v xml:space="preserve"> </v>
      </c>
      <c r="M71" s="493" t="str">
        <f>IF(J34=0," ",COUNTIFS('Patient Collection'!Y76,"1",'Patient Collection'!Y83,"1",'Patient Collection'!Y91,"0"))</f>
        <v xml:space="preserve"> </v>
      </c>
      <c r="N71" s="493" t="str">
        <f>IF(J34=0," ",COUNTIFS('Patient Collection'!Z76,"1",'Patient Collection'!Z83,"1",'Patient Collection'!Z91,"0"))</f>
        <v xml:space="preserve"> </v>
      </c>
      <c r="O71" s="493" t="str">
        <f>IF(J34=0," ",COUNTIFS('Patient Collection'!AA76,"1",'Patient Collection'!AA83,"1",'Patient Collection'!AA91,"0"))</f>
        <v xml:space="preserve"> </v>
      </c>
      <c r="P71" s="493" t="str">
        <f>IF(J34=0," ",COUNTIFS('Patient Collection'!AB76,"1",'Patient Collection'!AB83,"1",'Patient Collection'!AB91,"0"))</f>
        <v xml:space="preserve"> </v>
      </c>
      <c r="Q71" s="493" t="str">
        <f>IF(J34=0," ",COUNTIFS('Patient Collection'!AC76,"1",'Patient Collection'!AC83,"1",'Patient Collection'!AC91,"0"))</f>
        <v xml:space="preserve"> </v>
      </c>
      <c r="R71" s="493" t="str">
        <f>IF(J34=0," ",COUNTIFS('Patient Collection'!AD76,"1",'Patient Collection'!AD83,"1",'Patient Collection'!AD91,"0"))</f>
        <v xml:space="preserve"> </v>
      </c>
      <c r="S71" s="493" t="str">
        <f>IF(J34=0," ",COUNTIFS('Patient Collection'!AE76,"1",'Patient Collection'!AE83,"1",'Patient Collection'!AE91,"0"))</f>
        <v xml:space="preserve"> </v>
      </c>
      <c r="T71" s="493" t="str">
        <f>IF(J34=0," ",COUNTIFS('Patient Collection'!AF76,"1",'Patient Collection'!AF83,"1",'Patient Collection'!AF91,"0"))</f>
        <v xml:space="preserve"> </v>
      </c>
      <c r="U71" s="493" t="str">
        <f>IF(J34=0," ",COUNTIFS('Patient Collection'!AG76,"1",'Patient Collection'!AG83,"1",'Patient Collection'!AG91,"0"))</f>
        <v xml:space="preserve"> </v>
      </c>
      <c r="V71" s="546" t="str">
        <f>IF(J34=0," ",COUNTIFS('Patient Collection'!AH76,"1",'Patient Collection'!AH83,"1",'Patient Collection'!AH91,"0"))</f>
        <v xml:space="preserve"> </v>
      </c>
      <c r="W71" s="224"/>
      <c r="X71" s="224"/>
      <c r="Z71" s="233"/>
    </row>
    <row r="72" spans="1:26" s="225" customFormat="1" ht="13.5" hidden="1" thickBot="1" x14ac:dyDescent="0.25">
      <c r="A72" s="224"/>
      <c r="B72" s="1363"/>
      <c r="C72" s="544" t="str">
        <f>IF(J34=0," ",COUNTIFS('Patient Collection'!O76,"1",'Patient Collection'!O83,"1",'Patient Collection'!O97,"0"))</f>
        <v xml:space="preserve"> </v>
      </c>
      <c r="D72" s="339" t="str">
        <f>IF(J34=0," ",COUNTIFS('Patient Collection'!P76,"1",'Patient Collection'!P83,"1",'Patient Collection'!P97,"0"))</f>
        <v xml:space="preserve"> </v>
      </c>
      <c r="E72" s="339" t="str">
        <f>IF(J34=0," ",COUNTIFS('Patient Collection'!Q76,"1",'Patient Collection'!Q83,"1",'Patient Collection'!Q97,"0"))</f>
        <v xml:space="preserve"> </v>
      </c>
      <c r="F72" s="339" t="str">
        <f>IF(J34=0," ",COUNTIFS('Patient Collection'!R76,"1",'Patient Collection'!R83,"1",'Patient Collection'!R97,"0"))</f>
        <v xml:space="preserve"> </v>
      </c>
      <c r="G72" s="339" t="str">
        <f>IF(J34=0," ",COUNTIFS('Patient Collection'!S76,"1",'Patient Collection'!S83,"1",'Patient Collection'!S97,"0"))</f>
        <v xml:space="preserve"> </v>
      </c>
      <c r="H72" s="339" t="str">
        <f>IF(J34=0," ",COUNTIFS('Patient Collection'!T76,"1",'Patient Collection'!T83,"1",'Patient Collection'!T97,"0"))</f>
        <v xml:space="preserve"> </v>
      </c>
      <c r="I72" s="339" t="str">
        <f>IF(J34=0," ",COUNTIFS('Patient Collection'!U76,"1",'Patient Collection'!U83,"1",'Patient Collection'!U97,"0"))</f>
        <v xml:space="preserve"> </v>
      </c>
      <c r="J72" s="339" t="str">
        <f>IF(J34=0," ",COUNTIFS('Patient Collection'!V76,"1",'Patient Collection'!V83,"1",'Patient Collection'!V97,"0"))</f>
        <v xml:space="preserve"> </v>
      </c>
      <c r="K72" s="339" t="str">
        <f>IF(J34=0," ",COUNTIFS('Patient Collection'!W76,"1",'Patient Collection'!W83,"1",'Patient Collection'!W97,"0"))</f>
        <v xml:space="preserve"> </v>
      </c>
      <c r="L72" s="339" t="str">
        <f>IF(J34=0," ",COUNTIFS('Patient Collection'!X76,"1",'Patient Collection'!X83,"1",'Patient Collection'!X97,"0"))</f>
        <v xml:space="preserve"> </v>
      </c>
      <c r="M72" s="339" t="str">
        <f>IF(J34=0," ",COUNTIFS('Patient Collection'!Y76,"1",'Patient Collection'!Y83,"1",'Patient Collection'!Y97,"0"))</f>
        <v xml:space="preserve"> </v>
      </c>
      <c r="N72" s="339" t="str">
        <f>IF(J34=0," ",COUNTIFS('Patient Collection'!Z76,"1",'Patient Collection'!Z83,"1",'Patient Collection'!Z97,"0"))</f>
        <v xml:space="preserve"> </v>
      </c>
      <c r="O72" s="339" t="str">
        <f>IF(J34=0," ",COUNTIFS('Patient Collection'!AA76,"1",'Patient Collection'!AA83,"1",'Patient Collection'!AA97,"0"))</f>
        <v xml:space="preserve"> </v>
      </c>
      <c r="P72" s="339" t="str">
        <f>IF(J34=0," ",COUNTIFS('Patient Collection'!AB76,"1",'Patient Collection'!AB83,"1",'Patient Collection'!AB97,"0"))</f>
        <v xml:space="preserve"> </v>
      </c>
      <c r="Q72" s="339" t="str">
        <f>IF(J34=0," ",COUNTIFS('Patient Collection'!AC76,"1",'Patient Collection'!AC83,"1",'Patient Collection'!AC97,"0"))</f>
        <v xml:space="preserve"> </v>
      </c>
      <c r="R72" s="339" t="str">
        <f>IF(J34=0," ",COUNTIFS('Patient Collection'!AD76,"1",'Patient Collection'!AD83,"1",'Patient Collection'!AD97,"0"))</f>
        <v xml:space="preserve"> </v>
      </c>
      <c r="S72" s="339" t="str">
        <f>IF(J34=0," ",COUNTIFS('Patient Collection'!AE76,"1",'Patient Collection'!AE83,"1",'Patient Collection'!AE97,"0"))</f>
        <v xml:space="preserve"> </v>
      </c>
      <c r="T72" s="339" t="str">
        <f>IF(J34=0," ",COUNTIFS('Patient Collection'!AF76,"1",'Patient Collection'!AF83,"1",'Patient Collection'!AF97,"0"))</f>
        <v xml:space="preserve"> </v>
      </c>
      <c r="U72" s="339" t="str">
        <f>IF(J34=0," ",COUNTIFS('Patient Collection'!AG76,"1",'Patient Collection'!AG83,"1",'Patient Collection'!AG97,"0"))</f>
        <v xml:space="preserve"> </v>
      </c>
      <c r="V72" s="314" t="str">
        <f>IF(J34=0," ",COUNTIFS('Patient Collection'!AH76,"1",'Patient Collection'!AH83,"1",'Patient Collection'!AH97,"0"))</f>
        <v xml:space="preserve"> </v>
      </c>
      <c r="W72" s="224"/>
      <c r="X72" s="224"/>
      <c r="Z72" s="233"/>
    </row>
    <row r="73" spans="1:26" s="225" customFormat="1" ht="13.5" hidden="1" thickBot="1" x14ac:dyDescent="0.25">
      <c r="A73" s="224"/>
      <c r="B73" s="1363"/>
      <c r="C73" s="544" t="str">
        <f>IF(J34=0," ",COUNTIFS('Patient Collection'!O76,"1",'Patient Collection'!O83,"1",'Patient Collection'!O103,"0"))</f>
        <v xml:space="preserve"> </v>
      </c>
      <c r="D73" s="339" t="str">
        <f>IF(J34=0," ",COUNTIFS('Patient Collection'!P76,"1",'Patient Collection'!P83,"1",'Patient Collection'!P103,"0"))</f>
        <v xml:space="preserve"> </v>
      </c>
      <c r="E73" s="339" t="str">
        <f>IF(J34=0," ",COUNTIFS('Patient Collection'!Q76,"1",'Patient Collection'!Q83,"1",'Patient Collection'!Q103,"0"))</f>
        <v xml:space="preserve"> </v>
      </c>
      <c r="F73" s="339" t="str">
        <f>IF(J34=0," ",COUNTIFS('Patient Collection'!R76,"1",'Patient Collection'!R83,"1",'Patient Collection'!R103,"0"))</f>
        <v xml:space="preserve"> </v>
      </c>
      <c r="G73" s="339" t="str">
        <f>IF(J34=0," ",COUNTIFS('Patient Collection'!S76,"1",'Patient Collection'!S83,"1",'Patient Collection'!S103,"0"))</f>
        <v xml:space="preserve"> </v>
      </c>
      <c r="H73" s="339" t="str">
        <f>IF(J34=0," ",COUNTIFS('Patient Collection'!T76,"1",'Patient Collection'!T83,"1",'Patient Collection'!T103,"0"))</f>
        <v xml:space="preserve"> </v>
      </c>
      <c r="I73" s="339" t="str">
        <f>IF(J34=0," ",COUNTIFS('Patient Collection'!U76,"1",'Patient Collection'!U83,"1",'Patient Collection'!U103,"0"))</f>
        <v xml:space="preserve"> </v>
      </c>
      <c r="J73" s="339" t="str">
        <f>IF(J34=0," ",COUNTIFS('Patient Collection'!V76,"1",'Patient Collection'!V83,"1",'Patient Collection'!V103,"0"))</f>
        <v xml:space="preserve"> </v>
      </c>
      <c r="K73" s="339" t="str">
        <f>IF(J34=0," ",COUNTIFS('Patient Collection'!W76,"1",'Patient Collection'!W83,"1",'Patient Collection'!W103,"0"))</f>
        <v xml:space="preserve"> </v>
      </c>
      <c r="L73" s="339" t="str">
        <f>IF(J34=0," ",COUNTIFS('Patient Collection'!X76,"1",'Patient Collection'!X83,"1",'Patient Collection'!X103,"0"))</f>
        <v xml:space="preserve"> </v>
      </c>
      <c r="M73" s="339" t="str">
        <f>IF(J34=0," ",COUNTIFS('Patient Collection'!Y76,"1",'Patient Collection'!Y83,"1",'Patient Collection'!Y103,"0"))</f>
        <v xml:space="preserve"> </v>
      </c>
      <c r="N73" s="339" t="str">
        <f>IF(J34=0," ",COUNTIFS('Patient Collection'!Z76,"1",'Patient Collection'!Z83,"1",'Patient Collection'!Z103,"0"))</f>
        <v xml:space="preserve"> </v>
      </c>
      <c r="O73" s="339" t="str">
        <f>IF(J34=0," ",COUNTIFS('Patient Collection'!AA76,"1",'Patient Collection'!AA83,"1",'Patient Collection'!AA103,"0"))</f>
        <v xml:space="preserve"> </v>
      </c>
      <c r="P73" s="339" t="str">
        <f>IF(J34=0," ",COUNTIFS('Patient Collection'!AB76,"1",'Patient Collection'!AB83,"1",'Patient Collection'!AB103,"0"))</f>
        <v xml:space="preserve"> </v>
      </c>
      <c r="Q73" s="339" t="str">
        <f>IF(J34=0," ",COUNTIFS('Patient Collection'!AC76,"1",'Patient Collection'!AC83,"1",'Patient Collection'!AC103,"0"))</f>
        <v xml:space="preserve"> </v>
      </c>
      <c r="R73" s="339" t="str">
        <f>IF(J34=0," ",COUNTIFS('Patient Collection'!AD76,"1",'Patient Collection'!AD83,"1",'Patient Collection'!AD103,"0"))</f>
        <v xml:space="preserve"> </v>
      </c>
      <c r="S73" s="339" t="str">
        <f>IF(J34=0," ",COUNTIFS('Patient Collection'!AE76,"1",'Patient Collection'!AE83,"1",'Patient Collection'!AE103,"0"))</f>
        <v xml:space="preserve"> </v>
      </c>
      <c r="T73" s="339" t="str">
        <f>IF(J34=0," ",COUNTIFS('Patient Collection'!AF76,"1",'Patient Collection'!AF83,"1",'Patient Collection'!AF103,"0"))</f>
        <v xml:space="preserve"> </v>
      </c>
      <c r="U73" s="339" t="str">
        <f>IF(J34=0," ",COUNTIFS('Patient Collection'!AG76,"1",'Patient Collection'!AG83,"1",'Patient Collection'!AG103,"0"))</f>
        <v xml:space="preserve"> </v>
      </c>
      <c r="V73" s="314" t="str">
        <f>IF(J34=0," ",COUNTIFS('Patient Collection'!AH76,"1",'Patient Collection'!AH83,"1",'Patient Collection'!AH103,"0"))</f>
        <v xml:space="preserve"> </v>
      </c>
      <c r="W73" s="224"/>
      <c r="X73" s="224"/>
      <c r="Z73" s="233"/>
    </row>
    <row r="74" spans="1:26" s="225" customFormat="1" ht="13.5" hidden="1" thickBot="1" x14ac:dyDescent="0.25">
      <c r="A74" s="224"/>
      <c r="B74" s="1363"/>
      <c r="C74" s="544" t="str">
        <f>IF(J34=0," ",COUNTIFS('Patient Collection'!O76,"1",'Patient Collection'!O83,"1",'Patient Collection'!O109,"0"))</f>
        <v xml:space="preserve"> </v>
      </c>
      <c r="D74" s="339" t="str">
        <f>IF(J34=0," ",COUNTIFS('Patient Collection'!P76,"1",'Patient Collection'!P83,"1",'Patient Collection'!P109,"0"))</f>
        <v xml:space="preserve"> </v>
      </c>
      <c r="E74" s="339" t="str">
        <f>IF(J34=0," ",COUNTIFS('Patient Collection'!Q76,"1",'Patient Collection'!Q83,"1",'Patient Collection'!Q109,"0"))</f>
        <v xml:space="preserve"> </v>
      </c>
      <c r="F74" s="339" t="str">
        <f>IF(J34=0," ",COUNTIFS('Patient Collection'!R76,"1",'Patient Collection'!R83,"1",'Patient Collection'!R109,"0"))</f>
        <v xml:space="preserve"> </v>
      </c>
      <c r="G74" s="339" t="str">
        <f>IF(J34=0," ",COUNTIFS('Patient Collection'!S76,"1",'Patient Collection'!S83,"1",'Patient Collection'!S109,"0"))</f>
        <v xml:space="preserve"> </v>
      </c>
      <c r="H74" s="339" t="str">
        <f>IF(J34=0," ",COUNTIFS('Patient Collection'!T76,"1",'Patient Collection'!T83,"1",'Patient Collection'!T109,"0"))</f>
        <v xml:space="preserve"> </v>
      </c>
      <c r="I74" s="339" t="str">
        <f>IF(J34=0," ",COUNTIFS('Patient Collection'!U76,"1",'Patient Collection'!U83,"1",'Patient Collection'!U109,"0"))</f>
        <v xml:space="preserve"> </v>
      </c>
      <c r="J74" s="339" t="str">
        <f>IF(J34=0," ",COUNTIFS('Patient Collection'!V76,"1",'Patient Collection'!V83,"1",'Patient Collection'!V109,"0"))</f>
        <v xml:space="preserve"> </v>
      </c>
      <c r="K74" s="339" t="str">
        <f>IF(J34=0," ",COUNTIFS('Patient Collection'!W76,"1",'Patient Collection'!W83,"1",'Patient Collection'!W109,"0"))</f>
        <v xml:space="preserve"> </v>
      </c>
      <c r="L74" s="339" t="str">
        <f>IF(J34=0," ",COUNTIFS('Patient Collection'!X76,"1",'Patient Collection'!X83,"1",'Patient Collection'!X109,"0"))</f>
        <v xml:space="preserve"> </v>
      </c>
      <c r="M74" s="339" t="str">
        <f>IF(J34=0," ",COUNTIFS('Patient Collection'!Y76,"1",'Patient Collection'!Y83,"1",'Patient Collection'!Y109,"0"))</f>
        <v xml:space="preserve"> </v>
      </c>
      <c r="N74" s="339" t="str">
        <f>IF(J34=0," ",COUNTIFS('Patient Collection'!Z76,"1",'Patient Collection'!Z83,"1",'Patient Collection'!Z109,"0"))</f>
        <v xml:space="preserve"> </v>
      </c>
      <c r="O74" s="339" t="str">
        <f>IF(J34=0," ",COUNTIFS('Patient Collection'!AA76,"1",'Patient Collection'!AA83,"1",'Patient Collection'!AA109,"0"))</f>
        <v xml:space="preserve"> </v>
      </c>
      <c r="P74" s="339" t="str">
        <f>IF(J34=0," ",COUNTIFS('Patient Collection'!AB76,"1",'Patient Collection'!AB83,"1",'Patient Collection'!AB109,"0"))</f>
        <v xml:space="preserve"> </v>
      </c>
      <c r="Q74" s="339" t="str">
        <f>IF(J34=0," ",COUNTIFS('Patient Collection'!AC76,"1",'Patient Collection'!AC83,"1",'Patient Collection'!AC109,"0"))</f>
        <v xml:space="preserve"> </v>
      </c>
      <c r="R74" s="339" t="str">
        <f>IF(J34=0," ",COUNTIFS('Patient Collection'!AD76,"1",'Patient Collection'!AD83,"1",'Patient Collection'!AD109,"0"))</f>
        <v xml:space="preserve"> </v>
      </c>
      <c r="S74" s="339" t="str">
        <f>IF(J34=0," ",COUNTIFS('Patient Collection'!AE76,"1",'Patient Collection'!AE83,"1",'Patient Collection'!AE109,"0"))</f>
        <v xml:space="preserve"> </v>
      </c>
      <c r="T74" s="339" t="str">
        <f>IF(J34=0," ",COUNTIFS('Patient Collection'!AF76,"1",'Patient Collection'!AF83,"1",'Patient Collection'!AF109,"0"))</f>
        <v xml:space="preserve"> </v>
      </c>
      <c r="U74" s="339" t="str">
        <f>IF(J34=0," ",COUNTIFS('Patient Collection'!AG76,"1",'Patient Collection'!AG83,"1",'Patient Collection'!AG109,"0"))</f>
        <v xml:space="preserve"> </v>
      </c>
      <c r="V74" s="314" t="str">
        <f>IF(J34=0," ",COUNTIFS('Patient Collection'!AH76,"1",'Patient Collection'!AH83,"1",'Patient Collection'!AH109,"0"))</f>
        <v xml:space="preserve"> </v>
      </c>
      <c r="W74" s="224"/>
      <c r="X74" s="224"/>
      <c r="Z74" s="233"/>
    </row>
    <row r="75" spans="1:26" s="225" customFormat="1" ht="13.5" hidden="1" thickBot="1" x14ac:dyDescent="0.25">
      <c r="A75" s="224"/>
      <c r="B75" s="1363"/>
      <c r="C75" s="491" t="str">
        <f>IF(J34=0," ",COUNTIFS('Patient Collection'!O76,"1",'Patient Collection'!O83,"1",'Patient Collection'!O115,"0"))</f>
        <v xml:space="preserve"> </v>
      </c>
      <c r="D75" s="481" t="str">
        <f>IF(J34=0," ",COUNTIFS('Patient Collection'!P76,"1",'Patient Collection'!P83,"1",'Patient Collection'!P115,"0"))</f>
        <v xml:space="preserve"> </v>
      </c>
      <c r="E75" s="481" t="str">
        <f>IF(J34=0," ",COUNTIFS('Patient Collection'!Q76,"1",'Patient Collection'!Q83,"1",'Patient Collection'!Q115,"0"))</f>
        <v xml:space="preserve"> </v>
      </c>
      <c r="F75" s="481" t="str">
        <f>IF(J34=0," ",COUNTIFS('Patient Collection'!R76,"1",'Patient Collection'!R83,"1",'Patient Collection'!R115,"0"))</f>
        <v xml:space="preserve"> </v>
      </c>
      <c r="G75" s="481" t="str">
        <f>IF(J34=0," ",COUNTIFS('Patient Collection'!S76,"1",'Patient Collection'!S83,"1",'Patient Collection'!S115,"0"))</f>
        <v xml:space="preserve"> </v>
      </c>
      <c r="H75" s="481" t="str">
        <f>IF(J34=0," ",COUNTIFS('Patient Collection'!T76,"1",'Patient Collection'!T83,"1",'Patient Collection'!T115,"0"))</f>
        <v xml:space="preserve"> </v>
      </c>
      <c r="I75" s="481" t="str">
        <f>IF(J34=0," ",COUNTIFS('Patient Collection'!U76,"1",'Patient Collection'!U83,"1",'Patient Collection'!U115,"0"))</f>
        <v xml:space="preserve"> </v>
      </c>
      <c r="J75" s="481" t="str">
        <f>IF(J34=0," ",COUNTIFS('Patient Collection'!V76,"1",'Patient Collection'!V83,"1",'Patient Collection'!V115,"0"))</f>
        <v xml:space="preserve"> </v>
      </c>
      <c r="K75" s="481" t="str">
        <f>IF(J34=0," ",COUNTIFS('Patient Collection'!W76,"1",'Patient Collection'!W83,"1",'Patient Collection'!W115,"0"))</f>
        <v xml:space="preserve"> </v>
      </c>
      <c r="L75" s="481" t="str">
        <f>IF(J34=0," ",COUNTIFS('Patient Collection'!X76,"1",'Patient Collection'!X83,"1",'Patient Collection'!X115,"0"))</f>
        <v xml:space="preserve"> </v>
      </c>
      <c r="M75" s="481" t="str">
        <f>IF(J34=0," ",COUNTIFS('Patient Collection'!Y76,"1",'Patient Collection'!Y83,"1",'Patient Collection'!Y115,"0"))</f>
        <v xml:space="preserve"> </v>
      </c>
      <c r="N75" s="481" t="str">
        <f>IF(J34=0," ",COUNTIFS('Patient Collection'!Z76,"1",'Patient Collection'!Z83,"1",'Patient Collection'!Z115,"0"))</f>
        <v xml:space="preserve"> </v>
      </c>
      <c r="O75" s="481" t="str">
        <f>IF(J34=0," ",COUNTIFS('Patient Collection'!AA76,"1",'Patient Collection'!AA83,"1",'Patient Collection'!AA115,"0"))</f>
        <v xml:space="preserve"> </v>
      </c>
      <c r="P75" s="481" t="str">
        <f>IF(J34=0," ",COUNTIFS('Patient Collection'!AB76,"1",'Patient Collection'!AB83,"1",'Patient Collection'!AB115,"0"))</f>
        <v xml:space="preserve"> </v>
      </c>
      <c r="Q75" s="481" t="str">
        <f>IF(J34=0," ",COUNTIFS('Patient Collection'!AC76,"1",'Patient Collection'!AC83,"1",'Patient Collection'!AC115,"0"))</f>
        <v xml:space="preserve"> </v>
      </c>
      <c r="R75" s="481" t="str">
        <f>IF(J34=0," ",COUNTIFS('Patient Collection'!AD76,"1",'Patient Collection'!AD83,"1",'Patient Collection'!AD115,"0"))</f>
        <v xml:space="preserve"> </v>
      </c>
      <c r="S75" s="481" t="str">
        <f>IF(J34=0," ",COUNTIFS('Patient Collection'!AE76,"1",'Patient Collection'!AE83,"1",'Patient Collection'!AE115,"0"))</f>
        <v xml:space="preserve"> </v>
      </c>
      <c r="T75" s="481" t="str">
        <f>IF(J34=0," ",COUNTIFS('Patient Collection'!AF76,"1",'Patient Collection'!AF83,"1",'Patient Collection'!AF115,"0"))</f>
        <v xml:space="preserve"> </v>
      </c>
      <c r="U75" s="481" t="str">
        <f>IF(J34=0," ",COUNTIFS('Patient Collection'!AG76,"1",'Patient Collection'!AG83,"1",'Patient Collection'!AG115,"0"))</f>
        <v xml:space="preserve"> </v>
      </c>
      <c r="V75" s="547" t="str">
        <f>IF(J34=0," ",COUNTIFS('Patient Collection'!AH76,"1",'Patient Collection'!AH83,"1",'Patient Collection'!AH115,"0"))</f>
        <v xml:space="preserve"> </v>
      </c>
      <c r="W75" s="224"/>
      <c r="X75" s="224"/>
      <c r="Z75" s="233"/>
    </row>
    <row r="76" spans="1:26" s="225" customFormat="1" ht="26.25" thickBot="1" x14ac:dyDescent="0.25">
      <c r="A76" s="224"/>
      <c r="B76" s="545" t="s">
        <v>943</v>
      </c>
      <c r="C76" s="548" t="str">
        <f>IF('Patient Collection'!O83=0," ",SUM(C71:C75))</f>
        <v xml:space="preserve"> </v>
      </c>
      <c r="D76" s="278" t="str">
        <f>IF('Patient Collection'!P83=0," ",SUM(D71:D75))</f>
        <v xml:space="preserve"> </v>
      </c>
      <c r="E76" s="278" t="str">
        <f>IF('Patient Collection'!Q83=0," ",SUM(E71:E75))</f>
        <v xml:space="preserve"> </v>
      </c>
      <c r="F76" s="278" t="str">
        <f>IF('Patient Collection'!R83=0," ",SUM(F71:F75))</f>
        <v xml:space="preserve"> </v>
      </c>
      <c r="G76" s="278" t="str">
        <f>IF('Patient Collection'!S83=0," ",SUM(G71:G75))</f>
        <v xml:space="preserve"> </v>
      </c>
      <c r="H76" s="278" t="str">
        <f>IF('Patient Collection'!T83=0," ",SUM(H71:H75))</f>
        <v xml:space="preserve"> </v>
      </c>
      <c r="I76" s="278" t="str">
        <f>IF('Patient Collection'!U83=0," ",SUM(I71:I75))</f>
        <v xml:space="preserve"> </v>
      </c>
      <c r="J76" s="278" t="str">
        <f>IF('Patient Collection'!V83=0," ",SUM(J71:J75))</f>
        <v xml:space="preserve"> </v>
      </c>
      <c r="K76" s="278" t="str">
        <f>IF('Patient Collection'!W83=0," ",SUM(K71:K75))</f>
        <v xml:space="preserve"> </v>
      </c>
      <c r="L76" s="278" t="str">
        <f>IF('Patient Collection'!X83=0," ",SUM(L71:L75))</f>
        <v xml:space="preserve"> </v>
      </c>
      <c r="M76" s="278" t="str">
        <f>IF('Patient Collection'!Y83=0," ",SUM(M71:M75))</f>
        <v xml:space="preserve"> </v>
      </c>
      <c r="N76" s="278" t="str">
        <f>IF('Patient Collection'!Z83=0," ",SUM(N71:N75))</f>
        <v xml:space="preserve"> </v>
      </c>
      <c r="O76" s="278" t="str">
        <f>IF('Patient Collection'!AA83=0," ",SUM(O71:O75))</f>
        <v xml:space="preserve"> </v>
      </c>
      <c r="P76" s="278" t="str">
        <f>IF('Patient Collection'!AB83=0," ",SUM(P71:P75))</f>
        <v xml:space="preserve"> </v>
      </c>
      <c r="Q76" s="278" t="str">
        <f>IF('Patient Collection'!AC83=0," ",SUM(Q71:Q75))</f>
        <v xml:space="preserve"> </v>
      </c>
      <c r="R76" s="278" t="str">
        <f>IF('Patient Collection'!AD83=0," ",SUM(R71:R75))</f>
        <v xml:space="preserve"> </v>
      </c>
      <c r="S76" s="278" t="str">
        <f>IF('Patient Collection'!AE83=0," ",SUM(S71:S75))</f>
        <v xml:space="preserve"> </v>
      </c>
      <c r="T76" s="278" t="str">
        <f>IF('Patient Collection'!AF83=0," ",SUM(T71:T75))</f>
        <v xml:space="preserve"> </v>
      </c>
      <c r="U76" s="278" t="str">
        <f>IF('Patient Collection'!AG83=0," ",SUM(U71:U75))</f>
        <v xml:space="preserve"> </v>
      </c>
      <c r="V76" s="549" t="str">
        <f>IF('Patient Collection'!AH83=0," ",SUM(V71:V75))</f>
        <v xml:space="preserve"> </v>
      </c>
      <c r="W76" s="224"/>
      <c r="X76" s="224"/>
      <c r="Z76" s="233"/>
    </row>
    <row r="77" spans="1:26" s="225" customFormat="1" ht="12.75" hidden="1" customHeight="1" x14ac:dyDescent="0.2">
      <c r="A77" s="224"/>
      <c r="B77" s="1364"/>
      <c r="C77" s="483" t="str">
        <f>IF(J34=0," ",COUNTIFS('Patient Collection'!O76,"1",'Patient Collection'!O83,"1",'Patient Collection'!O91,"1"))</f>
        <v xml:space="preserve"> </v>
      </c>
      <c r="D77" s="483" t="str">
        <f>IF(J34=0," ",COUNTIFS('Patient Collection'!P76,"1",'Patient Collection'!P83,"1",'Patient Collection'!P91,"1"))</f>
        <v xml:space="preserve"> </v>
      </c>
      <c r="E77" s="483" t="str">
        <f>IF(J34=0," ",COUNTIFS('Patient Collection'!Q76,"1",'Patient Collection'!Q83,"1",'Patient Collection'!Q91,"1"))</f>
        <v xml:space="preserve"> </v>
      </c>
      <c r="F77" s="483" t="str">
        <f>IF(J34=0," ",COUNTIFS('Patient Collection'!R76,"1",'Patient Collection'!R83,"1",'Patient Collection'!R91,"1"))</f>
        <v xml:space="preserve"> </v>
      </c>
      <c r="G77" s="483" t="str">
        <f>IF(J34=0," ",COUNTIFS('Patient Collection'!S76,"1",'Patient Collection'!S83,"1",'Patient Collection'!S91,"1"))</f>
        <v xml:space="preserve"> </v>
      </c>
      <c r="H77" s="483" t="str">
        <f>IF(J34=0," ",COUNTIFS('Patient Collection'!T76,"1",'Patient Collection'!T83,"1",'Patient Collection'!T91,"1"))</f>
        <v xml:space="preserve"> </v>
      </c>
      <c r="I77" s="483" t="str">
        <f>IF(J34=0," ",COUNTIFS('Patient Collection'!U76,"1",'Patient Collection'!U83,"1",'Patient Collection'!U91,"1"))</f>
        <v xml:space="preserve"> </v>
      </c>
      <c r="J77" s="483" t="str">
        <f>IF(J34=0," ",COUNTIFS('Patient Collection'!V76,"1",'Patient Collection'!V83,"1",'Patient Collection'!V91,"1"))</f>
        <v xml:space="preserve"> </v>
      </c>
      <c r="K77" s="483" t="str">
        <f>IF(J34=0," ",COUNTIFS('Patient Collection'!W76,"1",'Patient Collection'!W83,"1",'Patient Collection'!W91,"1"))</f>
        <v xml:space="preserve"> </v>
      </c>
      <c r="L77" s="483" t="str">
        <f>IF(J34=0," ",COUNTIFS('Patient Collection'!X76,"1",'Patient Collection'!X83,"1",'Patient Collection'!X91,"1"))</f>
        <v xml:space="preserve"> </v>
      </c>
      <c r="M77" s="483" t="str">
        <f>IF(J34=0," ",COUNTIFS('Patient Collection'!Y76,"1",'Patient Collection'!Y83,"1",'Patient Collection'!Y91,"1"))</f>
        <v xml:space="preserve"> </v>
      </c>
      <c r="N77" s="483" t="str">
        <f>IF(J34=0," ",COUNTIFS('Patient Collection'!Z76,"1",'Patient Collection'!Z83,"1",'Patient Collection'!Z91,"1"))</f>
        <v xml:space="preserve"> </v>
      </c>
      <c r="O77" s="483" t="str">
        <f>IF(J34=0," ",COUNTIFS('Patient Collection'!AA76,"1",'Patient Collection'!AA83,"1",'Patient Collection'!AA91,"1"))</f>
        <v xml:space="preserve"> </v>
      </c>
      <c r="P77" s="483" t="str">
        <f>IF(J34=0," ",COUNTIFS('Patient Collection'!AB76,"1",'Patient Collection'!AB83,"1",'Patient Collection'!AB91,"1"))</f>
        <v xml:space="preserve"> </v>
      </c>
      <c r="Q77" s="483" t="str">
        <f>IF(J34=0," ",COUNTIFS('Patient Collection'!AC76,"1",'Patient Collection'!AC83,"1",'Patient Collection'!AC91,"1"))</f>
        <v xml:space="preserve"> </v>
      </c>
      <c r="R77" s="483" t="str">
        <f>IF(J34=0," ",COUNTIFS('Patient Collection'!AD76,"1",'Patient Collection'!AD83,"1",'Patient Collection'!AD91,"1"))</f>
        <v xml:space="preserve"> </v>
      </c>
      <c r="S77" s="483" t="str">
        <f>IF(J34=0," ",COUNTIFS('Patient Collection'!AE76,"1",'Patient Collection'!AE83,"1",'Patient Collection'!AE91,"1"))</f>
        <v xml:space="preserve"> </v>
      </c>
      <c r="T77" s="483" t="str">
        <f>IF(J34=0," ",COUNTIFS('Patient Collection'!AF76,"1",'Patient Collection'!AF83,"1",'Patient Collection'!AF91,"1"))</f>
        <v xml:space="preserve"> </v>
      </c>
      <c r="U77" s="483" t="str">
        <f>IF(J34=0," ",COUNTIFS('Patient Collection'!AG76,"1",'Patient Collection'!AG83,"1",'Patient Collection'!AG91,"1"))</f>
        <v xml:space="preserve"> </v>
      </c>
      <c r="V77" s="307" t="str">
        <f>IF(J34=0," ",COUNTIFS('Patient Collection'!AH76,"1",'Patient Collection'!AH83,"1",'Patient Collection'!AH91,"1"))</f>
        <v xml:space="preserve"> </v>
      </c>
      <c r="W77" s="224"/>
      <c r="X77" s="224"/>
      <c r="Z77" s="233"/>
    </row>
    <row r="78" spans="1:26" s="225" customFormat="1" ht="13.5" hidden="1" thickBot="1" x14ac:dyDescent="0.25">
      <c r="A78" s="224"/>
      <c r="B78" s="1364"/>
      <c r="C78" s="339" t="str">
        <f>IF(J34=0," ",COUNTIFS('Patient Collection'!O76,"1",'Patient Collection'!O83,"1",'Patient Collection'!O97,"1"))</f>
        <v xml:space="preserve"> </v>
      </c>
      <c r="D78" s="339" t="str">
        <f>IF(J34=0," ",COUNTIFS('Patient Collection'!P76,"1",'Patient Collection'!P83,"1",'Patient Collection'!P97,"1"))</f>
        <v xml:space="preserve"> </v>
      </c>
      <c r="E78" s="339" t="str">
        <f>IF(J34=0," ",COUNTIFS('Patient Collection'!Q76,"1",'Patient Collection'!Q83,"1",'Patient Collection'!Q97,"1"))</f>
        <v xml:space="preserve"> </v>
      </c>
      <c r="F78" s="339" t="str">
        <f>IF(J34=0," ",COUNTIFS('Patient Collection'!R76,"1",'Patient Collection'!R83,"1",'Patient Collection'!R97,"1"))</f>
        <v xml:space="preserve"> </v>
      </c>
      <c r="G78" s="339" t="str">
        <f>IF(J34=0," ",COUNTIFS('Patient Collection'!S76,"1",'Patient Collection'!S83,"1",'Patient Collection'!S97,"1"))</f>
        <v xml:space="preserve"> </v>
      </c>
      <c r="H78" s="339" t="str">
        <f>IF(J34=0," ",COUNTIFS('Patient Collection'!T76,"1",'Patient Collection'!T83,"1",'Patient Collection'!T97,"1"))</f>
        <v xml:space="preserve"> </v>
      </c>
      <c r="I78" s="339" t="str">
        <f>IF(J34=0," ",COUNTIFS('Patient Collection'!U76,"1",'Patient Collection'!U83,"1",'Patient Collection'!U97,"1"))</f>
        <v xml:space="preserve"> </v>
      </c>
      <c r="J78" s="339" t="str">
        <f>IF(J34=0," ",COUNTIFS('Patient Collection'!V76,"1",'Patient Collection'!V83,"1",'Patient Collection'!V97,"1"))</f>
        <v xml:space="preserve"> </v>
      </c>
      <c r="K78" s="339" t="str">
        <f>IF(J34=0," ",COUNTIFS('Patient Collection'!W76,"1",'Patient Collection'!W83,"1",'Patient Collection'!W97,"1"))</f>
        <v xml:space="preserve"> </v>
      </c>
      <c r="L78" s="339" t="str">
        <f>IF(J34=0," ",COUNTIFS('Patient Collection'!X76,"1",'Patient Collection'!X83,"1",'Patient Collection'!X97,"1"))</f>
        <v xml:space="preserve"> </v>
      </c>
      <c r="M78" s="339" t="str">
        <f>IF(J34=0," ",COUNTIFS('Patient Collection'!Y76,"1",'Patient Collection'!Y83,"1",'Patient Collection'!Y97,"1"))</f>
        <v xml:space="preserve"> </v>
      </c>
      <c r="N78" s="339" t="str">
        <f>IF(J34=0," ",COUNTIFS('Patient Collection'!Z76,"1",'Patient Collection'!Z83,"1",'Patient Collection'!Z97,"1"))</f>
        <v xml:space="preserve"> </v>
      </c>
      <c r="O78" s="339" t="str">
        <f>IF(J34=0," ",COUNTIFS('Patient Collection'!AA76,"1",'Patient Collection'!AA83,"1",'Patient Collection'!AA97,"1"))</f>
        <v xml:space="preserve"> </v>
      </c>
      <c r="P78" s="339" t="str">
        <f>IF(J34=0," ",COUNTIFS('Patient Collection'!AB76,"1",'Patient Collection'!AB83,"1",'Patient Collection'!AB97,"1"))</f>
        <v xml:space="preserve"> </v>
      </c>
      <c r="Q78" s="339" t="str">
        <f>IF(J34=0," ",COUNTIFS('Patient Collection'!AC76,"1",'Patient Collection'!AC83,"1",'Patient Collection'!AC97,"1"))</f>
        <v xml:space="preserve"> </v>
      </c>
      <c r="R78" s="339" t="str">
        <f>IF(J34=0," ",COUNTIFS('Patient Collection'!AD76,"1",'Patient Collection'!AD83,"1",'Patient Collection'!AD97,"1"))</f>
        <v xml:space="preserve"> </v>
      </c>
      <c r="S78" s="339" t="str">
        <f>IF(J34=0," ",COUNTIFS('Patient Collection'!AE76,"1",'Patient Collection'!AE83,"1",'Patient Collection'!AE97,"1"))</f>
        <v xml:space="preserve"> </v>
      </c>
      <c r="T78" s="339" t="str">
        <f>IF(J34=0," ",COUNTIFS('Patient Collection'!AF76,"1",'Patient Collection'!AF83,"1",'Patient Collection'!AF97,"1"))</f>
        <v xml:space="preserve"> </v>
      </c>
      <c r="U78" s="339" t="str">
        <f>IF(J34=0," ",COUNTIFS('Patient Collection'!AG76,"1",'Patient Collection'!AG83,"1",'Patient Collection'!AG97,"1"))</f>
        <v xml:space="preserve"> </v>
      </c>
      <c r="V78" s="314" t="str">
        <f>IF(J34=0," ",COUNTIFS('Patient Collection'!AH76,"1",'Patient Collection'!AH83,"1",'Patient Collection'!AH97,"1"))</f>
        <v xml:space="preserve"> </v>
      </c>
      <c r="W78" s="224"/>
      <c r="X78" s="224"/>
      <c r="Z78" s="233"/>
    </row>
    <row r="79" spans="1:26" s="225" customFormat="1" ht="13.5" hidden="1" thickBot="1" x14ac:dyDescent="0.25">
      <c r="A79" s="224"/>
      <c r="B79" s="1364"/>
      <c r="C79" s="339" t="str">
        <f>IF(J34=0," ",COUNTIFS('Patient Collection'!O76,"1",'Patient Collection'!O83,"1",'Patient Collection'!O103,"1"))</f>
        <v xml:space="preserve"> </v>
      </c>
      <c r="D79" s="339" t="str">
        <f>IF(J34=0," ",COUNTIFS('Patient Collection'!P76,"1",'Patient Collection'!P83,"1",'Patient Collection'!P103,"1"))</f>
        <v xml:space="preserve"> </v>
      </c>
      <c r="E79" s="339" t="str">
        <f>IF(J34=0," ",COUNTIFS('Patient Collection'!Q76,"1",'Patient Collection'!Q83,"1",'Patient Collection'!Q103,"1"))</f>
        <v xml:space="preserve"> </v>
      </c>
      <c r="F79" s="339" t="str">
        <f>IF(J34=0," ",COUNTIFS('Patient Collection'!R76,"1",'Patient Collection'!R83,"1",'Patient Collection'!R103,"1"))</f>
        <v xml:space="preserve"> </v>
      </c>
      <c r="G79" s="339" t="str">
        <f>IF(J34=0," ",COUNTIFS('Patient Collection'!S76,"1",'Patient Collection'!S83,"1",'Patient Collection'!S103,"1"))</f>
        <v xml:space="preserve"> </v>
      </c>
      <c r="H79" s="339" t="str">
        <f>IF(J34=0," ",COUNTIFS('Patient Collection'!T76,"1",'Patient Collection'!T83,"1",'Patient Collection'!T103,"1"))</f>
        <v xml:space="preserve"> </v>
      </c>
      <c r="I79" s="339" t="str">
        <f>IF(J34=0," ",COUNTIFS('Patient Collection'!U76,"1",'Patient Collection'!U83,"1",'Patient Collection'!U103,"1"))</f>
        <v xml:space="preserve"> </v>
      </c>
      <c r="J79" s="339" t="str">
        <f>IF(J34=0," ",COUNTIFS('Patient Collection'!V76,"1",'Patient Collection'!V83,"1",'Patient Collection'!V103,"1"))</f>
        <v xml:space="preserve"> </v>
      </c>
      <c r="K79" s="339" t="str">
        <f>IF(J34=0," ",COUNTIFS('Patient Collection'!W76,"1",'Patient Collection'!W83,"1",'Patient Collection'!W103,"1"))</f>
        <v xml:space="preserve"> </v>
      </c>
      <c r="L79" s="339" t="str">
        <f>IF(J34=0," ",COUNTIFS('Patient Collection'!X76,"1",'Patient Collection'!X83,"1",'Patient Collection'!X103,"1"))</f>
        <v xml:space="preserve"> </v>
      </c>
      <c r="M79" s="339" t="str">
        <f>IF(J34=0," ",COUNTIFS('Patient Collection'!Y76,"1",'Patient Collection'!Y83,"1",'Patient Collection'!Y103,"1"))</f>
        <v xml:space="preserve"> </v>
      </c>
      <c r="N79" s="339" t="str">
        <f>IF(J34=0," ",COUNTIFS('Patient Collection'!Z76,"1",'Patient Collection'!Z83,"1",'Patient Collection'!Z103,"1"))</f>
        <v xml:space="preserve"> </v>
      </c>
      <c r="O79" s="339" t="str">
        <f>IF(J34=0," ",COUNTIFS('Patient Collection'!AA76,"1",'Patient Collection'!AA83,"1",'Patient Collection'!AA103,"1"))</f>
        <v xml:space="preserve"> </v>
      </c>
      <c r="P79" s="339" t="str">
        <f>IF(J34=0," ",COUNTIFS('Patient Collection'!AB76,"1",'Patient Collection'!AB83,"1",'Patient Collection'!AB103,"1"))</f>
        <v xml:space="preserve"> </v>
      </c>
      <c r="Q79" s="339" t="str">
        <f>IF(J34=0," ",COUNTIFS('Patient Collection'!AC76,"1",'Patient Collection'!AC83,"1",'Patient Collection'!AC103,"1"))</f>
        <v xml:space="preserve"> </v>
      </c>
      <c r="R79" s="339" t="str">
        <f>IF(J34=0," ",COUNTIFS('Patient Collection'!AD76,"1",'Patient Collection'!AD83,"1",'Patient Collection'!AD103,"1"))</f>
        <v xml:space="preserve"> </v>
      </c>
      <c r="S79" s="339" t="str">
        <f>IF(J34=0," ",COUNTIFS('Patient Collection'!AE76,"1",'Patient Collection'!AE83,"1",'Patient Collection'!AE103,"1"))</f>
        <v xml:space="preserve"> </v>
      </c>
      <c r="T79" s="339" t="str">
        <f>IF(J34=0," ",COUNTIFS('Patient Collection'!AF76,"1",'Patient Collection'!AF83,"1",'Patient Collection'!AF103,"1"))</f>
        <v xml:space="preserve"> </v>
      </c>
      <c r="U79" s="339" t="str">
        <f>IF(J34=0," ",COUNTIFS('Patient Collection'!AG76,"1",'Patient Collection'!AG83,"1",'Patient Collection'!AG103,"1"))</f>
        <v xml:space="preserve"> </v>
      </c>
      <c r="V79" s="314" t="str">
        <f>IF(J34=0," ",COUNTIFS('Patient Collection'!AH76,"1",'Patient Collection'!AH83,"1",'Patient Collection'!AH103,"1"))</f>
        <v xml:space="preserve"> </v>
      </c>
      <c r="W79" s="224"/>
      <c r="X79" s="224"/>
      <c r="Z79" s="233"/>
    </row>
    <row r="80" spans="1:26" s="225" customFormat="1" ht="13.5" hidden="1" thickBot="1" x14ac:dyDescent="0.25">
      <c r="A80" s="224"/>
      <c r="B80" s="1364"/>
      <c r="C80" s="339" t="str">
        <f>IF(J34=0," ",COUNTIFS('Patient Collection'!O76,"1",'Patient Collection'!O83,"1",'Patient Collection'!O109,"1"))</f>
        <v xml:space="preserve"> </v>
      </c>
      <c r="D80" s="339" t="str">
        <f>IF(J34=0," ",COUNTIFS('Patient Collection'!P76,"1",'Patient Collection'!P83,"1",'Patient Collection'!P109,"1"))</f>
        <v xml:space="preserve"> </v>
      </c>
      <c r="E80" s="339" t="str">
        <f>IF(J34=0," ",COUNTIFS('Patient Collection'!Q76,"1",'Patient Collection'!Q83,"1",'Patient Collection'!Q109,"1"))</f>
        <v xml:space="preserve"> </v>
      </c>
      <c r="F80" s="339" t="str">
        <f>IF(J34=0," ",COUNTIFS('Patient Collection'!R76,"1",'Patient Collection'!R83,"1",'Patient Collection'!R109,"1"))</f>
        <v xml:space="preserve"> </v>
      </c>
      <c r="G80" s="339" t="str">
        <f>IF(J34=0," ",COUNTIFS('Patient Collection'!S76,"1",'Patient Collection'!S83,"1",'Patient Collection'!S109,"1"))</f>
        <v xml:space="preserve"> </v>
      </c>
      <c r="H80" s="339" t="str">
        <f>IF(J34=0," ",COUNTIFS('Patient Collection'!T76,"1",'Patient Collection'!T83,"1",'Patient Collection'!T109,"1"))</f>
        <v xml:space="preserve"> </v>
      </c>
      <c r="I80" s="339" t="str">
        <f>IF(J34=0," ",COUNTIFS('Patient Collection'!U76,"1",'Patient Collection'!U83,"1",'Patient Collection'!U109,"1"))</f>
        <v xml:space="preserve"> </v>
      </c>
      <c r="J80" s="339" t="str">
        <f>IF(J34=0," ",COUNTIFS('Patient Collection'!V76,"1",'Patient Collection'!V83,"1",'Patient Collection'!V109,"1"))</f>
        <v xml:space="preserve"> </v>
      </c>
      <c r="K80" s="339" t="str">
        <f>IF(J34=0," ",COUNTIFS('Patient Collection'!W76,"1",'Patient Collection'!W83,"1",'Patient Collection'!W109,"1"))</f>
        <v xml:space="preserve"> </v>
      </c>
      <c r="L80" s="339" t="str">
        <f>IF(J34=0," ",COUNTIFS('Patient Collection'!X76,"1",'Patient Collection'!X83,"1",'Patient Collection'!X109,"1"))</f>
        <v xml:space="preserve"> </v>
      </c>
      <c r="M80" s="339" t="str">
        <f>IF(J34=0," ",COUNTIFS('Patient Collection'!Y76,"1",'Patient Collection'!Y83,"1",'Patient Collection'!Y109,"1"))</f>
        <v xml:space="preserve"> </v>
      </c>
      <c r="N80" s="339" t="str">
        <f>IF(J34=0," ",COUNTIFS('Patient Collection'!Z76,"1",'Patient Collection'!Z83,"1",'Patient Collection'!Z109,"1"))</f>
        <v xml:space="preserve"> </v>
      </c>
      <c r="O80" s="339" t="str">
        <f>IF(J34=0," ",COUNTIFS('Patient Collection'!AA76,"1",'Patient Collection'!AA83,"1",'Patient Collection'!AA109,"1"))</f>
        <v xml:space="preserve"> </v>
      </c>
      <c r="P80" s="339" t="str">
        <f>IF(J34=0," ",COUNTIFS('Patient Collection'!AB76,"1",'Patient Collection'!AB83,"1",'Patient Collection'!AB109,"1"))</f>
        <v xml:space="preserve"> </v>
      </c>
      <c r="Q80" s="339" t="str">
        <f>IF(J34=0," ",COUNTIFS('Patient Collection'!AC76,"1",'Patient Collection'!AC83,"1",'Patient Collection'!AC109,"1"))</f>
        <v xml:space="preserve"> </v>
      </c>
      <c r="R80" s="339" t="str">
        <f>IF(J34=0," ",COUNTIFS('Patient Collection'!AD76,"1",'Patient Collection'!AD83,"1",'Patient Collection'!AD109,"1"))</f>
        <v xml:space="preserve"> </v>
      </c>
      <c r="S80" s="339" t="str">
        <f>IF(J34=0," ",COUNTIFS('Patient Collection'!AE76,"1",'Patient Collection'!AE83,"1",'Patient Collection'!AE109,"1"))</f>
        <v xml:space="preserve"> </v>
      </c>
      <c r="T80" s="339" t="str">
        <f>IF(J34=0," ",COUNTIFS('Patient Collection'!AF76,"1",'Patient Collection'!AF83,"1",'Patient Collection'!AF109,"1"))</f>
        <v xml:space="preserve"> </v>
      </c>
      <c r="U80" s="339" t="str">
        <f>IF(J34=0," ",COUNTIFS('Patient Collection'!AG76,"1",'Patient Collection'!AG83,"1",'Patient Collection'!AG109,"1"))</f>
        <v xml:space="preserve"> </v>
      </c>
      <c r="V80" s="314" t="str">
        <f>IF(J34=0," ",COUNTIFS('Patient Collection'!AH76,"1",'Patient Collection'!AH83,"1",'Patient Collection'!AH109,"1"))</f>
        <v xml:space="preserve"> </v>
      </c>
      <c r="W80" s="224"/>
      <c r="X80" s="224"/>
      <c r="Z80" s="233"/>
    </row>
    <row r="81" spans="1:26" s="225" customFormat="1" ht="13.5" hidden="1" thickBot="1" x14ac:dyDescent="0.25">
      <c r="A81" s="224"/>
      <c r="B81" s="1364"/>
      <c r="C81" s="481" t="str">
        <f>IF(J34=0," ",COUNTIFS('Patient Collection'!O76,"1",'Patient Collection'!O83,"1",'Patient Collection'!O115,"1"))</f>
        <v xml:space="preserve"> </v>
      </c>
      <c r="D81" s="481" t="str">
        <f>IF(J34=0," ",COUNTIFS('Patient Collection'!P76,"1",'Patient Collection'!P83,"1",'Patient Collection'!P115,"1"))</f>
        <v xml:space="preserve"> </v>
      </c>
      <c r="E81" s="481" t="str">
        <f>IF(J34=0," ",COUNTIFS('Patient Collection'!Q76,"1",'Patient Collection'!Q83,"1",'Patient Collection'!Q115,"1"))</f>
        <v xml:space="preserve"> </v>
      </c>
      <c r="F81" s="481" t="str">
        <f>IF(J34=0," ",COUNTIFS('Patient Collection'!R76,"1",'Patient Collection'!R83,"1",'Patient Collection'!R115,"1"))</f>
        <v xml:space="preserve"> </v>
      </c>
      <c r="G81" s="481" t="str">
        <f>IF(J34=0," ",COUNTIFS('Patient Collection'!S76,"1",'Patient Collection'!S83,"1",'Patient Collection'!S115,"1"))</f>
        <v xml:space="preserve"> </v>
      </c>
      <c r="H81" s="481" t="str">
        <f>IF(J34=0," ",COUNTIFS('Patient Collection'!T76,"1",'Patient Collection'!T83,"1",'Patient Collection'!T115,"1"))</f>
        <v xml:space="preserve"> </v>
      </c>
      <c r="I81" s="481" t="str">
        <f>IF(J34=0," ",COUNTIFS('Patient Collection'!U76,"1",'Patient Collection'!U83,"1",'Patient Collection'!U115,"1"))</f>
        <v xml:space="preserve"> </v>
      </c>
      <c r="J81" s="481" t="str">
        <f>IF(J34=0," ",COUNTIFS('Patient Collection'!V76,"1",'Patient Collection'!V83,"1",'Patient Collection'!V115,"1"))</f>
        <v xml:space="preserve"> </v>
      </c>
      <c r="K81" s="481" t="str">
        <f>IF(J34=0," ",COUNTIFS('Patient Collection'!W76,"1",'Patient Collection'!W83,"1",'Patient Collection'!W115,"1"))</f>
        <v xml:space="preserve"> </v>
      </c>
      <c r="L81" s="481" t="str">
        <f>IF(J34=0," ",COUNTIFS('Patient Collection'!X76,"1",'Patient Collection'!X83,"1",'Patient Collection'!X115,"1"))</f>
        <v xml:space="preserve"> </v>
      </c>
      <c r="M81" s="481" t="str">
        <f>IF(J34=0," ",COUNTIFS('Patient Collection'!Y76,"1",'Patient Collection'!Y83,"1",'Patient Collection'!Y115,"1"))</f>
        <v xml:space="preserve"> </v>
      </c>
      <c r="N81" s="481" t="str">
        <f>IF(J34=0," ",COUNTIFS('Patient Collection'!Z76,"1",'Patient Collection'!Z83,"1",'Patient Collection'!Z115,"1"))</f>
        <v xml:space="preserve"> </v>
      </c>
      <c r="O81" s="481" t="str">
        <f>IF(J34=0," ",COUNTIFS('Patient Collection'!AA76,"1",'Patient Collection'!AA83,"1",'Patient Collection'!AA115,"1"))</f>
        <v xml:space="preserve"> </v>
      </c>
      <c r="P81" s="481" t="str">
        <f>IF(J34=0," ",COUNTIFS('Patient Collection'!AB76,"1",'Patient Collection'!AB83,"1",'Patient Collection'!AB115,"1"))</f>
        <v xml:space="preserve"> </v>
      </c>
      <c r="Q81" s="481" t="str">
        <f>IF(J34=0," ",COUNTIFS('Patient Collection'!AC76,"1",'Patient Collection'!AC83,"1",'Patient Collection'!AC115,"1"))</f>
        <v xml:space="preserve"> </v>
      </c>
      <c r="R81" s="481" t="str">
        <f>IF(J34=0," ",COUNTIFS('Patient Collection'!AD76,"1",'Patient Collection'!AD83,"1",'Patient Collection'!AD115,"1"))</f>
        <v xml:space="preserve"> </v>
      </c>
      <c r="S81" s="481" t="str">
        <f>IF(J34=0," ",COUNTIFS('Patient Collection'!AE76,"1",'Patient Collection'!AE83,"1",'Patient Collection'!AE115,"1"))</f>
        <v xml:space="preserve"> </v>
      </c>
      <c r="T81" s="481" t="str">
        <f>IF(J34=0," ",COUNTIFS('Patient Collection'!AF76,"1",'Patient Collection'!AF83,"1",'Patient Collection'!AF115,"1"))</f>
        <v xml:space="preserve"> </v>
      </c>
      <c r="U81" s="481" t="str">
        <f>IF(J34=0," ",COUNTIFS('Patient Collection'!AG76,"1",'Patient Collection'!AG83,"1",'Patient Collection'!AG115,"1"))</f>
        <v xml:space="preserve"> </v>
      </c>
      <c r="V81" s="547" t="str">
        <f>IF(J34=0," ",COUNTIFS('Patient Collection'!AH76,"1",'Patient Collection'!AH83,"1",'Patient Collection'!AH115,"1"))</f>
        <v xml:space="preserve"> </v>
      </c>
      <c r="W81" s="224"/>
      <c r="X81" s="224"/>
      <c r="Z81" s="233"/>
    </row>
    <row r="82" spans="1:26" s="225" customFormat="1" ht="26.25" thickBot="1" x14ac:dyDescent="0.25">
      <c r="A82" s="224"/>
      <c r="B82" s="550" t="s">
        <v>209</v>
      </c>
      <c r="C82" s="551" t="str">
        <f>IF('Patient Collection'!O83=0," ",SUM(C77:C81))</f>
        <v xml:space="preserve"> </v>
      </c>
      <c r="D82" s="384" t="str">
        <f>IF('Patient Collection'!P83=0," ",SUM(D77:D81))</f>
        <v xml:space="preserve"> </v>
      </c>
      <c r="E82" s="384" t="str">
        <f>IF('Patient Collection'!Q83=0," ",SUM(E77:E81))</f>
        <v xml:space="preserve"> </v>
      </c>
      <c r="F82" s="384" t="str">
        <f>IF('Patient Collection'!R83=0," ",SUM(F77:F81))</f>
        <v xml:space="preserve"> </v>
      </c>
      <c r="G82" s="384" t="str">
        <f>IF('Patient Collection'!S83=0," ",SUM(G77:G81))</f>
        <v xml:space="preserve"> </v>
      </c>
      <c r="H82" s="384" t="str">
        <f>IF('Patient Collection'!T83=0," ",SUM(H77:H81))</f>
        <v xml:space="preserve"> </v>
      </c>
      <c r="I82" s="384" t="str">
        <f>IF('Patient Collection'!U83=0," ",SUM(I77:I81))</f>
        <v xml:space="preserve"> </v>
      </c>
      <c r="J82" s="384" t="str">
        <f>IF('Patient Collection'!V83=0," ",SUM(J77:J81))</f>
        <v xml:space="preserve"> </v>
      </c>
      <c r="K82" s="384" t="str">
        <f>IF('Patient Collection'!W83=0," ",SUM(K77:K81))</f>
        <v xml:space="preserve"> </v>
      </c>
      <c r="L82" s="384" t="str">
        <f>IF('Patient Collection'!X83=0," ",SUM(L77:L81))</f>
        <v xml:space="preserve"> </v>
      </c>
      <c r="M82" s="384" t="str">
        <f>IF('Patient Collection'!Y83=0," ",SUM(M77:M81))</f>
        <v xml:space="preserve"> </v>
      </c>
      <c r="N82" s="384" t="str">
        <f>IF('Patient Collection'!Z83=0," ",SUM(N77:N81))</f>
        <v xml:space="preserve"> </v>
      </c>
      <c r="O82" s="384" t="str">
        <f>IF('Patient Collection'!AA83=0," ",SUM(O77:O81))</f>
        <v xml:space="preserve"> </v>
      </c>
      <c r="P82" s="384" t="str">
        <f>IF('Patient Collection'!AB83=0," ",SUM(P77:P81))</f>
        <v xml:space="preserve"> </v>
      </c>
      <c r="Q82" s="384" t="str">
        <f>IF('Patient Collection'!AC83=0," ",SUM(Q77:Q81))</f>
        <v xml:space="preserve"> </v>
      </c>
      <c r="R82" s="384" t="str">
        <f>IF('Patient Collection'!AD83=0," ",SUM(R77:R81))</f>
        <v xml:space="preserve"> </v>
      </c>
      <c r="S82" s="384" t="str">
        <f>IF('Patient Collection'!AE83=0," ",SUM(S77:S81))</f>
        <v xml:space="preserve"> </v>
      </c>
      <c r="T82" s="384" t="str">
        <f>IF('Patient Collection'!AF83=0," ",SUM(T77:T81))</f>
        <v xml:space="preserve"> </v>
      </c>
      <c r="U82" s="384" t="str">
        <f>IF('Patient Collection'!AG83=0," ",SUM(U77:U81))</f>
        <v xml:space="preserve"> </v>
      </c>
      <c r="V82" s="552" t="str">
        <f>IF('Patient Collection'!AH83=0," ",SUM(V77:V81))</f>
        <v xml:space="preserve"> </v>
      </c>
      <c r="W82" s="224"/>
      <c r="X82" s="224"/>
      <c r="Z82" s="233"/>
    </row>
    <row r="83" spans="1:26" s="225" customFormat="1" ht="12.75" x14ac:dyDescent="0.2">
      <c r="A83" s="224"/>
      <c r="B83" s="224"/>
      <c r="C83" s="224"/>
      <c r="D83" s="336"/>
      <c r="E83" s="336"/>
      <c r="F83" s="336"/>
      <c r="G83" s="336"/>
      <c r="H83" s="336"/>
      <c r="I83" s="336"/>
      <c r="J83" s="336"/>
      <c r="K83" s="336"/>
      <c r="L83" s="336"/>
      <c r="M83" s="336"/>
      <c r="N83" s="336"/>
      <c r="O83" s="336"/>
      <c r="P83" s="336"/>
      <c r="Q83" s="336"/>
      <c r="R83" s="336"/>
      <c r="S83" s="336"/>
      <c r="T83" s="336"/>
      <c r="U83" s="336"/>
      <c r="V83" s="336"/>
      <c r="W83" s="336"/>
      <c r="X83" s="333"/>
      <c r="Y83" s="233"/>
      <c r="Z83" s="233"/>
    </row>
    <row r="84" spans="1:26" s="225" customFormat="1" ht="13.5" thickBot="1" x14ac:dyDescent="0.25">
      <c r="A84" s="224"/>
      <c r="B84" s="224"/>
      <c r="C84" s="224"/>
      <c r="D84" s="336"/>
      <c r="E84" s="336"/>
      <c r="F84" s="336"/>
      <c r="G84" s="336"/>
      <c r="H84" s="336"/>
      <c r="I84" s="336"/>
      <c r="J84" s="336"/>
      <c r="K84" s="336"/>
      <c r="L84" s="336"/>
      <c r="M84" s="336"/>
      <c r="N84" s="336"/>
      <c r="O84" s="336"/>
      <c r="P84" s="336"/>
      <c r="Q84" s="336"/>
      <c r="R84" s="336"/>
      <c r="S84" s="336"/>
      <c r="T84" s="336"/>
      <c r="U84" s="336"/>
      <c r="V84" s="336"/>
      <c r="W84" s="336"/>
      <c r="X84" s="333"/>
      <c r="Y84" s="233"/>
      <c r="Z84" s="233"/>
    </row>
    <row r="85" spans="1:26" ht="89.25" x14ac:dyDescent="0.25">
      <c r="A85" s="554"/>
      <c r="B85" s="568" t="s">
        <v>956</v>
      </c>
      <c r="C85" s="569" t="s">
        <v>957</v>
      </c>
      <c r="D85" s="569" t="s">
        <v>953</v>
      </c>
      <c r="E85" s="1367" t="s">
        <v>965</v>
      </c>
      <c r="F85" s="1368"/>
      <c r="G85" s="554"/>
      <c r="H85" s="554"/>
      <c r="I85" s="554"/>
      <c r="J85" s="554"/>
      <c r="K85" s="554"/>
      <c r="L85" s="554"/>
      <c r="M85" s="554"/>
      <c r="N85" s="554"/>
      <c r="O85" s="554"/>
      <c r="P85" s="554"/>
      <c r="Q85" s="554"/>
      <c r="R85" s="554"/>
      <c r="S85" s="554"/>
      <c r="T85" s="554"/>
      <c r="U85" s="554"/>
      <c r="V85" s="554"/>
      <c r="W85" s="554"/>
      <c r="X85" s="554"/>
    </row>
    <row r="86" spans="1:26" ht="15.75" thickBot="1" x14ac:dyDescent="0.3">
      <c r="A86" s="554"/>
      <c r="B86" s="263" t="str">
        <f>IF(J34=0," ",COUNTIF(C76:V76,"&gt;0"))</f>
        <v xml:space="preserve"> </v>
      </c>
      <c r="C86" s="264" t="str">
        <f>IF(J34=0," ",COUNTIF(C76:V76,"0"))</f>
        <v xml:space="preserve"> </v>
      </c>
      <c r="D86" s="264" t="str">
        <f>IF(J34=0," ",SUM('Patient Collection'!AL83))</f>
        <v xml:space="preserve"> </v>
      </c>
      <c r="E86" s="1369" t="str">
        <f>IF(J34=0," ",SUM(B86/D86))</f>
        <v xml:space="preserve"> </v>
      </c>
      <c r="F86" s="1370"/>
      <c r="G86" s="554"/>
      <c r="H86" s="554"/>
      <c r="I86" s="554"/>
      <c r="J86" s="554"/>
      <c r="K86" s="554"/>
      <c r="L86" s="554"/>
      <c r="M86" s="554"/>
      <c r="N86" s="554"/>
      <c r="O86" s="554"/>
      <c r="P86" s="554"/>
      <c r="Q86" s="554"/>
      <c r="R86" s="554"/>
      <c r="S86" s="554"/>
      <c r="T86" s="554"/>
      <c r="U86" s="554"/>
      <c r="V86" s="554"/>
      <c r="W86" s="554"/>
      <c r="X86" s="554"/>
    </row>
    <row r="87" spans="1:26" ht="105" customHeight="1" x14ac:dyDescent="0.25">
      <c r="A87" s="554"/>
      <c r="B87" s="571" t="s">
        <v>963</v>
      </c>
      <c r="C87" s="572"/>
      <c r="D87" s="572" t="s">
        <v>953</v>
      </c>
      <c r="E87" s="1365" t="s">
        <v>964</v>
      </c>
      <c r="F87" s="1366"/>
      <c r="G87" s="554"/>
      <c r="H87" s="554"/>
      <c r="I87" s="554"/>
      <c r="J87" s="554"/>
      <c r="K87" s="554"/>
      <c r="L87" s="554"/>
      <c r="M87" s="554"/>
      <c r="N87" s="554"/>
      <c r="O87" s="554"/>
      <c r="P87" s="554"/>
      <c r="Q87" s="554"/>
      <c r="R87" s="554"/>
      <c r="S87" s="554"/>
      <c r="T87" s="554"/>
      <c r="U87" s="554"/>
      <c r="V87" s="554"/>
      <c r="W87" s="554"/>
      <c r="X87" s="554"/>
    </row>
    <row r="88" spans="1:26" ht="15.75" thickBot="1" x14ac:dyDescent="0.3">
      <c r="A88" s="554"/>
      <c r="B88" s="573" t="str">
        <f>IF(J34=0," ",COUNTIFS(C82:V82,"&gt;0",C76:V76,"0"))</f>
        <v xml:space="preserve"> </v>
      </c>
      <c r="C88" s="574"/>
      <c r="D88" s="574" t="str">
        <f>IF(J34=0," ",SUM('Patient Collection'!AL83))</f>
        <v xml:space="preserve"> </v>
      </c>
      <c r="E88" s="1371" t="str">
        <f>IF(J34=0," ",SUM(B88/D88))</f>
        <v xml:space="preserve"> </v>
      </c>
      <c r="F88" s="1372"/>
      <c r="G88" s="554"/>
      <c r="H88" s="554"/>
      <c r="I88" s="554"/>
      <c r="J88" s="554"/>
      <c r="K88" s="554"/>
      <c r="L88" s="554"/>
      <c r="M88" s="554"/>
      <c r="N88" s="554"/>
      <c r="O88" s="554"/>
      <c r="P88" s="554"/>
      <c r="Q88" s="554"/>
      <c r="R88" s="554"/>
      <c r="S88" s="554"/>
      <c r="T88" s="554"/>
      <c r="U88" s="554"/>
      <c r="V88" s="554"/>
      <c r="W88" s="554"/>
      <c r="X88" s="554"/>
    </row>
    <row r="89" spans="1:26" x14ac:dyDescent="0.25">
      <c r="A89" s="554"/>
      <c r="B89" s="554"/>
      <c r="C89" s="554"/>
      <c r="D89" s="554"/>
      <c r="E89" s="554"/>
      <c r="F89" s="554"/>
      <c r="G89" s="554"/>
      <c r="H89" s="554"/>
      <c r="I89" s="554"/>
      <c r="J89" s="554"/>
      <c r="K89" s="554"/>
      <c r="L89" s="554"/>
      <c r="M89" s="554"/>
      <c r="N89" s="554"/>
      <c r="O89" s="554"/>
      <c r="P89" s="554"/>
      <c r="Q89" s="554"/>
      <c r="R89" s="554"/>
      <c r="S89" s="554"/>
      <c r="T89" s="554"/>
      <c r="U89" s="554"/>
      <c r="V89" s="554"/>
      <c r="W89" s="554"/>
      <c r="X89" s="554"/>
    </row>
    <row r="90" spans="1:26" x14ac:dyDescent="0.25">
      <c r="A90" s="554"/>
      <c r="B90" s="554"/>
      <c r="C90" s="554"/>
      <c r="D90" s="554"/>
      <c r="E90" s="554"/>
      <c r="F90" s="554"/>
      <c r="G90" s="554"/>
      <c r="H90" s="554"/>
      <c r="I90" s="554"/>
      <c r="J90" s="554"/>
      <c r="K90" s="554"/>
      <c r="L90" s="554"/>
      <c r="M90" s="554"/>
      <c r="N90" s="554"/>
      <c r="O90" s="554"/>
      <c r="P90" s="554"/>
      <c r="Q90" s="554"/>
      <c r="R90" s="554"/>
      <c r="S90" s="554"/>
      <c r="T90" s="554"/>
      <c r="U90" s="554"/>
      <c r="V90" s="554"/>
      <c r="W90" s="554"/>
      <c r="X90" s="554"/>
    </row>
    <row r="91" spans="1:26" ht="15.75" thickBot="1" x14ac:dyDescent="0.3">
      <c r="A91" s="554"/>
      <c r="B91" s="554"/>
      <c r="C91" s="554"/>
      <c r="D91" s="554"/>
      <c r="E91" s="554"/>
      <c r="F91" s="554"/>
      <c r="G91" s="554"/>
      <c r="H91" s="554"/>
      <c r="I91" s="554"/>
      <c r="J91" s="554"/>
      <c r="K91" s="554"/>
      <c r="L91" s="554"/>
      <c r="M91" s="557"/>
      <c r="N91" s="557"/>
      <c r="O91" s="557"/>
      <c r="P91" s="557"/>
      <c r="Q91" s="557"/>
      <c r="R91" s="554"/>
      <c r="S91" s="554"/>
      <c r="T91" s="554"/>
      <c r="U91" s="554"/>
      <c r="V91" s="554"/>
      <c r="W91" s="554"/>
      <c r="X91" s="554"/>
    </row>
    <row r="92" spans="1:26" s="62" customFormat="1" ht="29.25" customHeight="1" x14ac:dyDescent="0.25">
      <c r="A92" s="485"/>
      <c r="B92" s="746" t="s">
        <v>954</v>
      </c>
      <c r="C92" s="878"/>
      <c r="D92" s="878"/>
      <c r="E92" s="878"/>
      <c r="F92" s="878"/>
      <c r="G92" s="878"/>
      <c r="H92" s="878"/>
      <c r="I92" s="878"/>
      <c r="J92" s="878"/>
      <c r="K92" s="878"/>
      <c r="L92" s="879"/>
      <c r="M92" s="555"/>
      <c r="N92" s="555"/>
      <c r="O92" s="555"/>
      <c r="P92" s="555"/>
      <c r="Q92" s="555"/>
      <c r="R92" s="485"/>
      <c r="S92" s="485"/>
      <c r="T92" s="485"/>
      <c r="U92" s="485"/>
      <c r="V92" s="485"/>
      <c r="W92" s="485"/>
      <c r="X92" s="485"/>
    </row>
    <row r="93" spans="1:26" s="62" customFormat="1" ht="78" customHeight="1" thickBot="1" x14ac:dyDescent="0.3">
      <c r="A93" s="485"/>
      <c r="B93" s="740" t="s">
        <v>1064</v>
      </c>
      <c r="C93" s="741"/>
      <c r="D93" s="741"/>
      <c r="E93" s="741"/>
      <c r="F93" s="741"/>
      <c r="G93" s="741"/>
      <c r="H93" s="741"/>
      <c r="I93" s="741"/>
      <c r="J93" s="741"/>
      <c r="K93" s="741"/>
      <c r="L93" s="742"/>
      <c r="M93" s="556"/>
      <c r="N93" s="556"/>
      <c r="O93" s="556"/>
      <c r="P93" s="556"/>
      <c r="Q93" s="556"/>
      <c r="R93" s="485"/>
      <c r="S93" s="485"/>
      <c r="T93" s="485"/>
      <c r="U93" s="485"/>
      <c r="V93" s="485"/>
      <c r="W93" s="485"/>
      <c r="X93" s="485"/>
    </row>
    <row r="94" spans="1:26" s="62" customFormat="1" ht="12.75" x14ac:dyDescent="0.2">
      <c r="A94" s="485"/>
      <c r="B94" s="453"/>
      <c r="C94" s="57"/>
      <c r="D94" s="57"/>
      <c r="E94" s="57"/>
      <c r="F94" s="57"/>
      <c r="G94" s="57"/>
      <c r="H94" s="57"/>
      <c r="I94" s="57"/>
      <c r="J94" s="57"/>
      <c r="K94" s="57"/>
      <c r="L94" s="57"/>
      <c r="M94" s="57"/>
      <c r="N94" s="57"/>
      <c r="O94" s="58"/>
      <c r="P94" s="485"/>
      <c r="Q94" s="485"/>
      <c r="R94" s="485"/>
      <c r="S94" s="485"/>
      <c r="T94" s="485"/>
      <c r="U94" s="485"/>
      <c r="V94" s="485"/>
      <c r="W94" s="485"/>
      <c r="X94" s="485"/>
    </row>
    <row r="95" spans="1:26" s="62" customFormat="1" ht="12.75" x14ac:dyDescent="0.2">
      <c r="A95" s="485"/>
      <c r="B95" s="57"/>
      <c r="C95" s="57"/>
      <c r="D95" s="57"/>
      <c r="E95" s="57"/>
      <c r="F95" s="57"/>
      <c r="G95" s="57"/>
      <c r="H95" s="57"/>
      <c r="I95" s="57"/>
      <c r="J95" s="57"/>
      <c r="K95" s="57"/>
      <c r="L95" s="57"/>
      <c r="M95" s="57"/>
      <c r="N95" s="57"/>
      <c r="O95" s="58"/>
      <c r="P95" s="485"/>
      <c r="Q95" s="485"/>
      <c r="R95" s="485"/>
      <c r="S95" s="485"/>
      <c r="T95" s="485"/>
      <c r="U95" s="485"/>
      <c r="V95" s="485"/>
      <c r="W95" s="485"/>
      <c r="X95" s="485"/>
    </row>
    <row r="96" spans="1:26" s="62" customFormat="1" ht="12.75" x14ac:dyDescent="0.2">
      <c r="A96" s="485"/>
      <c r="B96" s="57"/>
      <c r="C96" s="57"/>
      <c r="D96" s="57"/>
      <c r="E96" s="57"/>
      <c r="F96" s="57"/>
      <c r="G96" s="57"/>
      <c r="H96" s="57"/>
      <c r="I96" s="57"/>
      <c r="J96" s="57"/>
      <c r="K96" s="57"/>
      <c r="L96" s="57"/>
      <c r="M96" s="57"/>
      <c r="N96" s="57"/>
      <c r="O96" s="58"/>
      <c r="P96" s="485"/>
      <c r="Q96" s="485"/>
      <c r="R96" s="485"/>
      <c r="S96" s="485"/>
      <c r="T96" s="485"/>
      <c r="U96" s="485"/>
      <c r="V96" s="485"/>
      <c r="W96" s="485"/>
      <c r="X96" s="485"/>
    </row>
    <row r="97" spans="1:24" s="62" customFormat="1" ht="14.25" customHeight="1" x14ac:dyDescent="0.25">
      <c r="A97" s="485"/>
      <c r="B97" s="730" t="s">
        <v>991</v>
      </c>
      <c r="C97" s="730"/>
      <c r="D97" s="730"/>
      <c r="E97" s="730"/>
      <c r="F97" s="730"/>
      <c r="G97" s="730"/>
      <c r="H97" s="730"/>
      <c r="I97" s="730"/>
      <c r="J97" s="730"/>
      <c r="K97" s="730"/>
      <c r="L97" s="730"/>
      <c r="M97" s="578"/>
      <c r="N97" s="578"/>
      <c r="O97" s="578"/>
      <c r="P97" s="578"/>
      <c r="Q97" s="578"/>
      <c r="R97" s="485"/>
      <c r="S97" s="485"/>
      <c r="T97" s="485"/>
      <c r="U97" s="485"/>
      <c r="V97" s="485"/>
      <c r="W97" s="485"/>
      <c r="X97" s="485"/>
    </row>
    <row r="98" spans="1:24" s="62" customFormat="1" ht="12.75" x14ac:dyDescent="0.2">
      <c r="A98" s="485"/>
      <c r="B98" s="57"/>
      <c r="C98" s="57"/>
      <c r="D98" s="57"/>
      <c r="E98" s="57"/>
      <c r="F98" s="57"/>
      <c r="G98" s="57"/>
      <c r="H98" s="57"/>
      <c r="I98" s="57"/>
      <c r="J98" s="57"/>
      <c r="K98" s="57"/>
      <c r="L98" s="57"/>
      <c r="M98" s="57"/>
      <c r="N98" s="57"/>
      <c r="O98" s="58"/>
      <c r="P98" s="485"/>
      <c r="Q98" s="485"/>
      <c r="R98" s="485"/>
      <c r="S98" s="485"/>
      <c r="T98" s="485"/>
      <c r="U98" s="485"/>
      <c r="V98" s="485"/>
      <c r="W98" s="485"/>
      <c r="X98" s="485"/>
    </row>
    <row r="99" spans="1:24" s="62" customFormat="1" ht="12.75" x14ac:dyDescent="0.2">
      <c r="A99" s="485"/>
      <c r="B99" s="57"/>
      <c r="C99" s="57"/>
      <c r="D99" s="57"/>
      <c r="E99" s="57"/>
      <c r="F99" s="57"/>
      <c r="G99" s="57"/>
      <c r="H99" s="57"/>
      <c r="I99" s="57"/>
      <c r="J99" s="57"/>
      <c r="K99" s="57"/>
      <c r="L99" s="57"/>
      <c r="M99" s="57"/>
      <c r="N99" s="57"/>
      <c r="O99" s="58"/>
      <c r="P99" s="485"/>
      <c r="Q99" s="485"/>
      <c r="R99" s="485"/>
      <c r="S99" s="485"/>
      <c r="T99" s="485"/>
      <c r="U99" s="485"/>
      <c r="V99" s="485"/>
      <c r="W99" s="485"/>
      <c r="X99" s="485"/>
    </row>
    <row r="100" spans="1:24" s="62" customFormat="1" ht="12.75" x14ac:dyDescent="0.2">
      <c r="A100" s="485"/>
      <c r="B100" s="57"/>
      <c r="C100" s="57"/>
      <c r="D100" s="57"/>
      <c r="E100" s="57"/>
      <c r="F100" s="57"/>
      <c r="G100" s="57"/>
      <c r="H100" s="57"/>
      <c r="I100" s="57"/>
      <c r="J100" s="57"/>
      <c r="K100" s="57"/>
      <c r="L100" s="57"/>
      <c r="M100" s="57"/>
      <c r="N100" s="57"/>
      <c r="O100" s="58"/>
      <c r="P100" s="485"/>
      <c r="Q100" s="485"/>
      <c r="R100" s="485"/>
      <c r="S100" s="485"/>
      <c r="T100" s="485"/>
      <c r="U100" s="485"/>
      <c r="V100" s="485"/>
      <c r="W100" s="485"/>
      <c r="X100" s="485"/>
    </row>
    <row r="101" spans="1:24" s="62" customFormat="1" ht="12.75" x14ac:dyDescent="0.2">
      <c r="A101" s="485"/>
      <c r="B101" s="57"/>
      <c r="C101" s="57"/>
      <c r="D101" s="57"/>
      <c r="E101" s="57"/>
      <c r="F101" s="57"/>
      <c r="G101" s="57"/>
      <c r="H101" s="57"/>
      <c r="I101" s="57"/>
      <c r="J101" s="57"/>
      <c r="K101" s="57"/>
      <c r="L101" s="57"/>
      <c r="M101" s="57"/>
      <c r="N101" s="57"/>
      <c r="O101" s="58"/>
      <c r="P101" s="485"/>
      <c r="Q101" s="485"/>
      <c r="R101" s="485"/>
      <c r="S101" s="485"/>
      <c r="T101" s="485"/>
      <c r="U101" s="485"/>
      <c r="V101" s="485"/>
      <c r="W101" s="485"/>
      <c r="X101" s="485"/>
    </row>
    <row r="102" spans="1:24" s="62" customFormat="1" ht="119.25" customHeight="1" x14ac:dyDescent="0.25">
      <c r="A102" s="485"/>
      <c r="B102" s="668" t="s">
        <v>1065</v>
      </c>
      <c r="C102" s="1165"/>
      <c r="D102" s="1165"/>
      <c r="E102" s="1165"/>
      <c r="F102" s="1165"/>
      <c r="G102" s="1165"/>
      <c r="H102" s="1165"/>
      <c r="I102" s="1165"/>
      <c r="J102" s="1165"/>
      <c r="K102" s="1165"/>
      <c r="L102" s="1165"/>
      <c r="M102" s="486"/>
      <c r="N102" s="486"/>
      <c r="O102" s="486"/>
      <c r="P102" s="486"/>
      <c r="Q102" s="486"/>
      <c r="R102" s="485"/>
      <c r="S102" s="485"/>
      <c r="T102" s="485"/>
      <c r="U102" s="485"/>
      <c r="V102" s="485"/>
      <c r="W102" s="485"/>
      <c r="X102" s="485"/>
    </row>
  </sheetData>
  <mergeCells count="19">
    <mergeCell ref="B25:O25"/>
    <mergeCell ref="L21:O21"/>
    <mergeCell ref="L20:O20"/>
    <mergeCell ref="G21:K21"/>
    <mergeCell ref="G20:K20"/>
    <mergeCell ref="B21:F21"/>
    <mergeCell ref="B20:F20"/>
    <mergeCell ref="B23:O23"/>
    <mergeCell ref="B22:O22"/>
    <mergeCell ref="B92:L92"/>
    <mergeCell ref="B93:L93"/>
    <mergeCell ref="B102:L102"/>
    <mergeCell ref="B71:B75"/>
    <mergeCell ref="B77:B81"/>
    <mergeCell ref="E87:F87"/>
    <mergeCell ref="E85:F85"/>
    <mergeCell ref="E86:F86"/>
    <mergeCell ref="E88:F88"/>
    <mergeCell ref="B97:L9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1:Q127"/>
  <sheetViews>
    <sheetView topLeftCell="H104" zoomScaleNormal="100" workbookViewId="0">
      <selection activeCell="I105" sqref="I105"/>
    </sheetView>
  </sheetViews>
  <sheetFormatPr defaultColWidth="9.140625" defaultRowHeight="12.75" x14ac:dyDescent="0.25"/>
  <cols>
    <col min="1" max="1" width="2.7109375" style="163" customWidth="1"/>
    <col min="2" max="3" width="20.7109375" style="163" customWidth="1"/>
    <col min="4" max="4" width="10.7109375" style="211" customWidth="1"/>
    <col min="5" max="5" width="50.7109375" style="163" customWidth="1"/>
    <col min="6" max="6" width="21.28515625" style="211" customWidth="1"/>
    <col min="7" max="7" width="27.85546875" style="163" customWidth="1"/>
    <col min="8" max="8" width="13.140625" style="163" customWidth="1"/>
    <col min="9" max="9" width="84.7109375" style="163" customWidth="1"/>
    <col min="10" max="10" width="24" style="163" customWidth="1"/>
    <col min="11" max="12" width="71.42578125" style="163" customWidth="1"/>
    <col min="13" max="16384" width="9.140625" style="163"/>
  </cols>
  <sheetData>
    <row r="1" spans="1:13" x14ac:dyDescent="0.25">
      <c r="A1" s="161"/>
      <c r="B1" s="161"/>
      <c r="C1" s="161"/>
      <c r="D1" s="162"/>
      <c r="E1" s="161"/>
      <c r="F1" s="162"/>
      <c r="G1" s="161"/>
      <c r="H1" s="161"/>
      <c r="I1" s="161"/>
      <c r="J1" s="161"/>
      <c r="K1" s="161"/>
      <c r="L1" s="161"/>
    </row>
    <row r="2" spans="1:13" x14ac:dyDescent="0.25">
      <c r="A2" s="161"/>
      <c r="B2" s="161"/>
      <c r="C2" s="161"/>
      <c r="D2" s="162"/>
      <c r="E2" s="161"/>
      <c r="F2" s="162"/>
      <c r="G2" s="161"/>
      <c r="H2" s="161"/>
      <c r="I2" s="161"/>
      <c r="J2" s="161"/>
      <c r="K2" s="161"/>
      <c r="L2" s="161"/>
    </row>
    <row r="3" spans="1:13" x14ac:dyDescent="0.25">
      <c r="A3" s="161"/>
      <c r="B3" s="161"/>
      <c r="C3" s="161"/>
      <c r="D3" s="162"/>
      <c r="E3" s="161"/>
      <c r="F3" s="162"/>
      <c r="G3" s="161"/>
      <c r="H3" s="161"/>
      <c r="I3" s="161"/>
      <c r="J3" s="161"/>
      <c r="K3" s="161"/>
      <c r="L3" s="161"/>
    </row>
    <row r="4" spans="1:13" x14ac:dyDescent="0.25">
      <c r="A4" s="161"/>
      <c r="B4" s="161"/>
      <c r="C4" s="161"/>
      <c r="D4" s="162"/>
      <c r="E4" s="161"/>
      <c r="F4" s="162"/>
      <c r="G4" s="161"/>
      <c r="H4" s="161"/>
      <c r="I4" s="161"/>
      <c r="J4" s="161"/>
      <c r="K4" s="161"/>
      <c r="L4" s="161"/>
    </row>
    <row r="5" spans="1:13" x14ac:dyDescent="0.25">
      <c r="A5" s="161"/>
      <c r="B5" s="161"/>
      <c r="C5" s="161"/>
      <c r="D5" s="162"/>
      <c r="E5" s="161"/>
      <c r="F5" s="162"/>
      <c r="G5" s="161"/>
      <c r="H5" s="161"/>
      <c r="I5" s="161"/>
      <c r="J5" s="161"/>
      <c r="K5" s="161"/>
      <c r="L5" s="161"/>
    </row>
    <row r="6" spans="1:13" x14ac:dyDescent="0.25">
      <c r="A6" s="161"/>
      <c r="B6" s="161"/>
      <c r="C6" s="161"/>
      <c r="D6" s="162"/>
      <c r="E6" s="161"/>
      <c r="F6" s="162"/>
      <c r="G6" s="161"/>
      <c r="H6" s="161"/>
      <c r="I6" s="161"/>
      <c r="J6" s="161"/>
      <c r="K6" s="161"/>
      <c r="L6" s="161"/>
    </row>
    <row r="7" spans="1:13" x14ac:dyDescent="0.25">
      <c r="A7" s="161"/>
      <c r="B7" s="161"/>
      <c r="C7" s="161"/>
      <c r="D7" s="162"/>
      <c r="E7" s="161"/>
      <c r="F7" s="162"/>
      <c r="G7" s="161"/>
      <c r="H7" s="161"/>
      <c r="I7" s="161"/>
      <c r="J7" s="161"/>
      <c r="K7" s="161"/>
      <c r="L7" s="161"/>
    </row>
    <row r="8" spans="1:13" x14ac:dyDescent="0.25">
      <c r="A8" s="161"/>
      <c r="B8" s="161"/>
      <c r="C8" s="161"/>
      <c r="D8" s="162"/>
      <c r="E8" s="161"/>
      <c r="F8" s="162"/>
      <c r="G8" s="161"/>
      <c r="H8" s="161"/>
      <c r="I8" s="161"/>
      <c r="J8" s="161"/>
      <c r="K8" s="161"/>
      <c r="L8" s="161"/>
    </row>
    <row r="9" spans="1:13" x14ac:dyDescent="0.25">
      <c r="A9" s="161"/>
      <c r="B9" s="161"/>
      <c r="C9" s="161"/>
      <c r="D9" s="162"/>
      <c r="E9" s="161"/>
      <c r="F9" s="162"/>
      <c r="G9" s="161"/>
      <c r="H9" s="161"/>
      <c r="I9" s="161"/>
      <c r="J9" s="161"/>
      <c r="K9" s="161"/>
      <c r="L9" s="161"/>
    </row>
    <row r="10" spans="1:13" s="167" customFormat="1" x14ac:dyDescent="0.25">
      <c r="A10" s="165"/>
      <c r="B10" s="164"/>
      <c r="C10" s="165"/>
      <c r="D10" s="165"/>
      <c r="E10" s="165"/>
      <c r="F10" s="165"/>
      <c r="G10" s="165"/>
      <c r="H10" s="165"/>
      <c r="I10" s="165"/>
      <c r="J10" s="165"/>
      <c r="K10" s="165"/>
      <c r="L10" s="165"/>
      <c r="M10" s="166"/>
    </row>
    <row r="11" spans="1:13" s="167" customFormat="1" ht="14.25" x14ac:dyDescent="0.25">
      <c r="A11" s="165"/>
      <c r="B11" s="168"/>
      <c r="C11" s="165"/>
      <c r="D11" s="165"/>
      <c r="E11" s="165"/>
      <c r="F11" s="165"/>
      <c r="G11" s="165"/>
      <c r="H11" s="165"/>
      <c r="I11" s="165"/>
      <c r="J11" s="165"/>
      <c r="K11" s="165"/>
      <c r="L11" s="165"/>
      <c r="M11" s="166"/>
    </row>
    <row r="12" spans="1:13" s="167" customFormat="1" ht="25.5" x14ac:dyDescent="0.25">
      <c r="A12" s="165"/>
      <c r="B12" s="169"/>
      <c r="C12" s="165"/>
      <c r="D12" s="165"/>
      <c r="E12" s="165"/>
      <c r="F12" s="165"/>
      <c r="G12" s="165"/>
      <c r="H12" s="165"/>
      <c r="I12" s="165"/>
      <c r="J12" s="165"/>
      <c r="K12" s="165"/>
      <c r="L12" s="165"/>
      <c r="M12" s="166"/>
    </row>
    <row r="13" spans="1:13" s="167" customFormat="1" ht="14.25" x14ac:dyDescent="0.25">
      <c r="A13" s="165"/>
      <c r="B13" s="168"/>
      <c r="C13" s="165"/>
      <c r="D13" s="165"/>
      <c r="E13" s="165"/>
      <c r="F13" s="165"/>
      <c r="G13" s="165"/>
      <c r="H13" s="165"/>
      <c r="I13" s="165"/>
      <c r="J13" s="165"/>
      <c r="K13" s="165"/>
      <c r="L13" s="165"/>
      <c r="M13" s="166"/>
    </row>
    <row r="14" spans="1:13" s="167" customFormat="1" ht="14.25" x14ac:dyDescent="0.25">
      <c r="A14" s="165"/>
      <c r="B14" s="168"/>
      <c r="C14" s="165"/>
      <c r="D14" s="165"/>
      <c r="E14" s="165"/>
      <c r="F14" s="165"/>
      <c r="G14" s="165"/>
      <c r="H14" s="165"/>
      <c r="I14" s="165"/>
      <c r="J14" s="165"/>
      <c r="K14" s="165"/>
      <c r="L14" s="165"/>
      <c r="M14" s="166"/>
    </row>
    <row r="15" spans="1:13" s="167" customFormat="1" ht="14.25" x14ac:dyDescent="0.25">
      <c r="A15" s="165"/>
      <c r="B15" s="168"/>
      <c r="C15" s="165"/>
      <c r="D15" s="165"/>
      <c r="E15" s="165"/>
      <c r="F15" s="165"/>
      <c r="G15" s="165"/>
      <c r="H15" s="165"/>
      <c r="I15" s="165"/>
      <c r="J15" s="165"/>
      <c r="K15" s="165"/>
      <c r="L15" s="165"/>
      <c r="M15" s="166"/>
    </row>
    <row r="16" spans="1:13" s="167" customFormat="1" ht="14.25" x14ac:dyDescent="0.2">
      <c r="A16" s="165"/>
      <c r="B16" s="170"/>
      <c r="C16" s="165"/>
      <c r="D16" s="165"/>
      <c r="E16" s="165"/>
      <c r="F16" s="165"/>
      <c r="G16" s="165"/>
      <c r="H16" s="165"/>
      <c r="I16" s="165"/>
      <c r="J16" s="165"/>
      <c r="K16" s="165"/>
      <c r="L16" s="165"/>
      <c r="M16" s="166"/>
    </row>
    <row r="17" spans="1:12" x14ac:dyDescent="0.25">
      <c r="A17" s="161"/>
      <c r="B17" s="171" t="s">
        <v>771</v>
      </c>
      <c r="C17" s="161"/>
      <c r="D17" s="162"/>
      <c r="E17" s="161"/>
      <c r="F17" s="162"/>
      <c r="G17" s="161"/>
      <c r="H17" s="161"/>
      <c r="I17" s="161"/>
      <c r="J17" s="161"/>
      <c r="K17" s="161"/>
      <c r="L17" s="161"/>
    </row>
    <row r="18" spans="1:12" x14ac:dyDescent="0.25">
      <c r="A18" s="161"/>
      <c r="B18" s="171" t="s">
        <v>66</v>
      </c>
      <c r="C18" s="161"/>
      <c r="D18" s="162"/>
      <c r="E18" s="161"/>
      <c r="F18" s="162"/>
      <c r="G18" s="161"/>
      <c r="H18" s="161"/>
      <c r="I18" s="161"/>
      <c r="J18" s="161"/>
      <c r="K18" s="161"/>
      <c r="L18" s="161"/>
    </row>
    <row r="19" spans="1:12" x14ac:dyDescent="0.25">
      <c r="A19" s="161"/>
      <c r="B19" s="161"/>
      <c r="C19" s="161"/>
      <c r="D19" s="162"/>
      <c r="E19" s="161"/>
      <c r="F19" s="162"/>
      <c r="G19" s="161"/>
      <c r="H19" s="161"/>
      <c r="I19" s="161"/>
      <c r="J19" s="161"/>
      <c r="K19" s="161"/>
      <c r="L19" s="161"/>
    </row>
    <row r="20" spans="1:12" x14ac:dyDescent="0.25">
      <c r="A20" s="161"/>
      <c r="B20" s="161"/>
      <c r="C20" s="161"/>
      <c r="D20" s="162"/>
      <c r="E20" s="161"/>
      <c r="F20" s="162"/>
      <c r="G20" s="161"/>
      <c r="H20" s="161"/>
      <c r="I20" s="161"/>
      <c r="J20" s="161"/>
      <c r="K20" s="161"/>
      <c r="L20" s="161"/>
    </row>
    <row r="21" spans="1:12" s="178" customFormat="1" x14ac:dyDescent="0.25">
      <c r="A21" s="161"/>
      <c r="B21" s="172" t="s">
        <v>304</v>
      </c>
      <c r="C21" s="172" t="s">
        <v>305</v>
      </c>
      <c r="D21" s="172" t="s">
        <v>306</v>
      </c>
      <c r="E21" s="172" t="s">
        <v>307</v>
      </c>
      <c r="F21" s="173" t="s">
        <v>308</v>
      </c>
      <c r="G21" s="173" t="s">
        <v>309</v>
      </c>
      <c r="H21" s="174" t="s">
        <v>310</v>
      </c>
      <c r="I21" s="175" t="s">
        <v>311</v>
      </c>
      <c r="J21" s="176" t="s">
        <v>312</v>
      </c>
      <c r="K21" s="177" t="s">
        <v>313</v>
      </c>
      <c r="L21" s="177" t="s">
        <v>314</v>
      </c>
    </row>
    <row r="22" spans="1:12" ht="382.5" hidden="1" x14ac:dyDescent="0.25">
      <c r="A22" s="161"/>
      <c r="B22" s="1383" t="s">
        <v>315</v>
      </c>
      <c r="C22" s="1383" t="s">
        <v>316</v>
      </c>
      <c r="D22" s="1388" t="s">
        <v>317</v>
      </c>
      <c r="E22" s="1391" t="s">
        <v>1066</v>
      </c>
      <c r="F22" s="633" t="s">
        <v>1067</v>
      </c>
      <c r="G22" s="632" t="s">
        <v>1072</v>
      </c>
      <c r="H22" s="181" t="s">
        <v>318</v>
      </c>
      <c r="I22" s="623" t="s">
        <v>1070</v>
      </c>
      <c r="J22" s="624" t="s">
        <v>1046</v>
      </c>
      <c r="K22" s="180"/>
      <c r="L22" s="180"/>
    </row>
    <row r="23" spans="1:12" ht="255" hidden="1" x14ac:dyDescent="0.25">
      <c r="A23" s="161"/>
      <c r="B23" s="1381"/>
      <c r="C23" s="1381"/>
      <c r="D23" s="1390"/>
      <c r="E23" s="1386"/>
      <c r="F23" s="1380" t="s">
        <v>1071</v>
      </c>
      <c r="G23" s="1380" t="s">
        <v>1068</v>
      </c>
      <c r="H23" s="1388" t="s">
        <v>318</v>
      </c>
      <c r="I23" s="620" t="s">
        <v>1073</v>
      </c>
      <c r="J23" s="221" t="s">
        <v>1040</v>
      </c>
      <c r="K23" s="1392"/>
      <c r="L23" s="1383"/>
    </row>
    <row r="24" spans="1:12" ht="267.75" hidden="1" customHeight="1" x14ac:dyDescent="0.25">
      <c r="A24" s="161"/>
      <c r="B24" s="1381"/>
      <c r="C24" s="1381"/>
      <c r="D24" s="1390"/>
      <c r="E24" s="1386"/>
      <c r="F24" s="1381"/>
      <c r="G24" s="1381"/>
      <c r="H24" s="1390"/>
      <c r="I24" s="621" t="s">
        <v>1039</v>
      </c>
      <c r="J24" s="625" t="s">
        <v>1047</v>
      </c>
      <c r="K24" s="1393"/>
      <c r="L24" s="1381"/>
    </row>
    <row r="25" spans="1:12" ht="165.75" hidden="1" x14ac:dyDescent="0.25">
      <c r="A25" s="161"/>
      <c r="B25" s="1381"/>
      <c r="C25" s="1381"/>
      <c r="D25" s="1390"/>
      <c r="E25" s="1386"/>
      <c r="F25" s="1382"/>
      <c r="G25" s="1382"/>
      <c r="H25" s="1389"/>
      <c r="I25" s="183" t="s">
        <v>762</v>
      </c>
      <c r="J25" s="184" t="s">
        <v>679</v>
      </c>
      <c r="K25" s="1394"/>
      <c r="L25" s="1382"/>
    </row>
    <row r="26" spans="1:12" ht="165.75" hidden="1" x14ac:dyDescent="0.25">
      <c r="A26" s="161"/>
      <c r="B26" s="1381"/>
      <c r="C26" s="1381"/>
      <c r="D26" s="1390"/>
      <c r="E26" s="1386"/>
      <c r="F26" s="179" t="s">
        <v>426</v>
      </c>
      <c r="G26" s="632" t="s">
        <v>1069</v>
      </c>
      <c r="H26" s="181" t="s">
        <v>318</v>
      </c>
      <c r="I26" s="185" t="s">
        <v>697</v>
      </c>
      <c r="J26" s="618" t="s">
        <v>1016</v>
      </c>
      <c r="K26" s="180"/>
      <c r="L26" s="180"/>
    </row>
    <row r="27" spans="1:12" ht="345" hidden="1" customHeight="1" x14ac:dyDescent="0.25">
      <c r="A27" s="161"/>
      <c r="B27" s="1381"/>
      <c r="C27" s="1381"/>
      <c r="D27" s="1390"/>
      <c r="E27" s="1386"/>
      <c r="F27" s="1383" t="s">
        <v>427</v>
      </c>
      <c r="G27" s="1383" t="s">
        <v>428</v>
      </c>
      <c r="H27" s="1388" t="s">
        <v>318</v>
      </c>
      <c r="I27" s="640" t="s">
        <v>1074</v>
      </c>
      <c r="J27" s="182" t="s">
        <v>680</v>
      </c>
      <c r="K27" s="1383"/>
      <c r="L27" s="1383"/>
    </row>
    <row r="28" spans="1:12" ht="345" hidden="1" customHeight="1" x14ac:dyDescent="0.25">
      <c r="A28" s="161"/>
      <c r="B28" s="1381"/>
      <c r="C28" s="1381"/>
      <c r="D28" s="1390"/>
      <c r="E28" s="1386"/>
      <c r="F28" s="1381"/>
      <c r="G28" s="1381"/>
      <c r="H28" s="1390"/>
      <c r="I28" s="186" t="s">
        <v>684</v>
      </c>
      <c r="J28" s="625" t="s">
        <v>1048</v>
      </c>
      <c r="K28" s="1381"/>
      <c r="L28" s="1381"/>
    </row>
    <row r="29" spans="1:12" ht="204" hidden="1" x14ac:dyDescent="0.25">
      <c r="A29" s="161"/>
      <c r="B29" s="1381"/>
      <c r="C29" s="1382"/>
      <c r="D29" s="1389"/>
      <c r="E29" s="1387"/>
      <c r="F29" s="1382"/>
      <c r="G29" s="1382"/>
      <c r="H29" s="1389"/>
      <c r="I29" s="187" t="s">
        <v>685</v>
      </c>
      <c r="J29" s="626" t="s">
        <v>1049</v>
      </c>
      <c r="K29" s="1382"/>
      <c r="L29" s="1382"/>
    </row>
    <row r="30" spans="1:12" ht="153" hidden="1" x14ac:dyDescent="0.25">
      <c r="A30" s="161"/>
      <c r="B30" s="1381"/>
      <c r="C30" s="1383" t="s">
        <v>319</v>
      </c>
      <c r="D30" s="1388" t="s">
        <v>320</v>
      </c>
      <c r="E30" s="1385" t="s">
        <v>321</v>
      </c>
      <c r="F30" s="188" t="s">
        <v>447</v>
      </c>
      <c r="G30" s="188" t="s">
        <v>448</v>
      </c>
      <c r="H30" s="181" t="s">
        <v>318</v>
      </c>
      <c r="I30" s="189" t="s">
        <v>698</v>
      </c>
      <c r="J30" s="190" t="s">
        <v>322</v>
      </c>
      <c r="K30" s="180"/>
      <c r="L30" s="180"/>
    </row>
    <row r="31" spans="1:12" ht="293.25" hidden="1" x14ac:dyDescent="0.25">
      <c r="A31" s="161"/>
      <c r="B31" s="1381"/>
      <c r="C31" s="1381"/>
      <c r="D31" s="1390"/>
      <c r="E31" s="1386"/>
      <c r="F31" s="180" t="s">
        <v>429</v>
      </c>
      <c r="G31" s="180" t="s">
        <v>449</v>
      </c>
      <c r="H31" s="181" t="s">
        <v>318</v>
      </c>
      <c r="I31" s="632" t="s">
        <v>1075</v>
      </c>
      <c r="J31" s="191" t="s">
        <v>604</v>
      </c>
      <c r="K31" s="180"/>
      <c r="L31" s="180"/>
    </row>
    <row r="32" spans="1:12" ht="89.25" hidden="1" x14ac:dyDescent="0.25">
      <c r="A32" s="161"/>
      <c r="B32" s="1381"/>
      <c r="C32" s="1381"/>
      <c r="D32" s="1390"/>
      <c r="E32" s="1386"/>
      <c r="F32" s="180" t="s">
        <v>430</v>
      </c>
      <c r="G32" s="180" t="s">
        <v>431</v>
      </c>
      <c r="H32" s="181" t="s">
        <v>318</v>
      </c>
      <c r="I32" s="179" t="s">
        <v>763</v>
      </c>
      <c r="J32" s="191" t="s">
        <v>323</v>
      </c>
      <c r="K32" s="180"/>
      <c r="L32" s="180"/>
    </row>
    <row r="33" spans="1:12" ht="140.25" hidden="1" x14ac:dyDescent="0.25">
      <c r="A33" s="161"/>
      <c r="B33" s="1381"/>
      <c r="C33" s="1381"/>
      <c r="D33" s="1390"/>
      <c r="E33" s="1386"/>
      <c r="F33" s="188" t="s">
        <v>432</v>
      </c>
      <c r="G33" s="188" t="s">
        <v>433</v>
      </c>
      <c r="H33" s="181" t="s">
        <v>318</v>
      </c>
      <c r="I33" s="192" t="s">
        <v>764</v>
      </c>
      <c r="J33" s="193" t="s">
        <v>605</v>
      </c>
      <c r="K33" s="180"/>
      <c r="L33" s="180"/>
    </row>
    <row r="34" spans="1:12" ht="409.5" hidden="1" x14ac:dyDescent="0.25">
      <c r="A34" s="161"/>
      <c r="B34" s="1381"/>
      <c r="C34" s="1381"/>
      <c r="D34" s="1390"/>
      <c r="E34" s="1386"/>
      <c r="F34" s="194" t="s">
        <v>761</v>
      </c>
      <c r="G34" s="222" t="s">
        <v>1007</v>
      </c>
      <c r="H34" s="181" t="s">
        <v>324</v>
      </c>
      <c r="I34" s="579" t="s">
        <v>992</v>
      </c>
      <c r="J34" s="196" t="s">
        <v>606</v>
      </c>
      <c r="K34" s="223" t="s">
        <v>1008</v>
      </c>
      <c r="L34" s="223" t="s">
        <v>1004</v>
      </c>
    </row>
    <row r="35" spans="1:12" ht="76.5" hidden="1" x14ac:dyDescent="0.25">
      <c r="A35" s="161"/>
      <c r="B35" s="1381"/>
      <c r="C35" s="1382"/>
      <c r="D35" s="1389"/>
      <c r="E35" s="1387"/>
      <c r="F35" s="197" t="s">
        <v>443</v>
      </c>
      <c r="G35" s="328" t="s">
        <v>694</v>
      </c>
      <c r="H35" s="181" t="s">
        <v>324</v>
      </c>
      <c r="I35" s="199" t="s">
        <v>765</v>
      </c>
      <c r="J35" s="200" t="s">
        <v>323</v>
      </c>
      <c r="K35" s="579" t="s">
        <v>442</v>
      </c>
      <c r="L35" s="180" t="s">
        <v>444</v>
      </c>
    </row>
    <row r="36" spans="1:12" ht="211.9" hidden="1" customHeight="1" x14ac:dyDescent="0.25">
      <c r="A36" s="161"/>
      <c r="B36" s="1381"/>
      <c r="C36" s="1383" t="s">
        <v>325</v>
      </c>
      <c r="D36" s="1388" t="s">
        <v>326</v>
      </c>
      <c r="E36" s="1385" t="s">
        <v>327</v>
      </c>
      <c r="F36" s="195" t="s">
        <v>434</v>
      </c>
      <c r="G36" s="195" t="s">
        <v>435</v>
      </c>
      <c r="H36" s="181" t="s">
        <v>318</v>
      </c>
      <c r="I36" s="340" t="s">
        <v>1076</v>
      </c>
      <c r="J36" s="201" t="s">
        <v>629</v>
      </c>
      <c r="K36" s="180"/>
      <c r="L36" s="180"/>
    </row>
    <row r="37" spans="1:12" ht="47.45" customHeight="1" x14ac:dyDescent="0.25">
      <c r="A37" s="161"/>
      <c r="B37" s="1381"/>
      <c r="C37" s="1382"/>
      <c r="D37" s="1389"/>
      <c r="E37" s="1387"/>
      <c r="F37" s="346" t="s">
        <v>1166</v>
      </c>
      <c r="G37" s="346" t="s">
        <v>1168</v>
      </c>
      <c r="H37" s="658" t="s">
        <v>330</v>
      </c>
      <c r="I37" s="657" t="s">
        <v>1167</v>
      </c>
      <c r="J37" s="659" t="s">
        <v>331</v>
      </c>
      <c r="K37" s="657" t="s">
        <v>1209</v>
      </c>
      <c r="L37" s="657" t="s">
        <v>1169</v>
      </c>
    </row>
    <row r="38" spans="1:12" ht="165.75" hidden="1" x14ac:dyDescent="0.25">
      <c r="A38" s="161"/>
      <c r="B38" s="1381"/>
      <c r="C38" s="1383" t="s">
        <v>328</v>
      </c>
      <c r="D38" s="1388">
        <v>5.4</v>
      </c>
      <c r="E38" s="1383" t="s">
        <v>329</v>
      </c>
      <c r="F38" s="180" t="s">
        <v>642</v>
      </c>
      <c r="G38" s="180" t="s">
        <v>643</v>
      </c>
      <c r="H38" s="181" t="s">
        <v>318</v>
      </c>
      <c r="I38" s="180" t="s">
        <v>766</v>
      </c>
      <c r="J38" s="191" t="s">
        <v>681</v>
      </c>
      <c r="K38" s="199"/>
      <c r="L38" s="199"/>
    </row>
    <row r="39" spans="1:12" ht="76.5" x14ac:dyDescent="0.25">
      <c r="A39" s="161"/>
      <c r="B39" s="1381"/>
      <c r="C39" s="1382"/>
      <c r="D39" s="1389"/>
      <c r="E39" s="1382"/>
      <c r="F39" s="202" t="s">
        <v>458</v>
      </c>
      <c r="G39" s="346" t="s">
        <v>1170</v>
      </c>
      <c r="H39" s="181" t="s">
        <v>330</v>
      </c>
      <c r="I39" s="657" t="s">
        <v>1163</v>
      </c>
      <c r="J39" s="191" t="s">
        <v>331</v>
      </c>
      <c r="K39" s="649" t="s">
        <v>1171</v>
      </c>
      <c r="L39" s="649" t="s">
        <v>1164</v>
      </c>
    </row>
    <row r="40" spans="1:12" ht="140.25" hidden="1" x14ac:dyDescent="0.25">
      <c r="A40" s="161"/>
      <c r="B40" s="1381"/>
      <c r="C40" s="180" t="s">
        <v>332</v>
      </c>
      <c r="D40" s="181">
        <v>5.5</v>
      </c>
      <c r="E40" s="180" t="s">
        <v>333</v>
      </c>
      <c r="F40" s="180" t="s">
        <v>644</v>
      </c>
      <c r="G40" s="180" t="s">
        <v>645</v>
      </c>
      <c r="H40" s="181" t="s">
        <v>318</v>
      </c>
      <c r="I40" s="180" t="s">
        <v>767</v>
      </c>
      <c r="J40" s="191" t="s">
        <v>607</v>
      </c>
      <c r="K40" s="180"/>
      <c r="L40" s="180"/>
    </row>
    <row r="41" spans="1:12" ht="25.5" hidden="1" x14ac:dyDescent="0.25">
      <c r="A41" s="161"/>
      <c r="B41" s="1382"/>
      <c r="C41" s="180" t="s">
        <v>332</v>
      </c>
      <c r="D41" s="181">
        <v>5.6</v>
      </c>
      <c r="E41" s="180" t="s">
        <v>334</v>
      </c>
      <c r="F41" s="1399" t="s">
        <v>521</v>
      </c>
      <c r="G41" s="1400"/>
      <c r="H41" s="1400"/>
      <c r="I41" s="1400"/>
      <c r="J41" s="1400"/>
      <c r="K41" s="1400"/>
      <c r="L41" s="1401"/>
    </row>
    <row r="42" spans="1:12" hidden="1" x14ac:dyDescent="0.25">
      <c r="A42" s="161"/>
      <c r="B42" s="1383" t="s">
        <v>335</v>
      </c>
      <c r="C42" s="1383" t="s">
        <v>336</v>
      </c>
      <c r="D42" s="1388">
        <v>5.7</v>
      </c>
      <c r="E42" s="1383" t="s">
        <v>337</v>
      </c>
      <c r="F42" s="1399" t="s">
        <v>520</v>
      </c>
      <c r="G42" s="1400"/>
      <c r="H42" s="1400"/>
      <c r="I42" s="1400"/>
      <c r="J42" s="1400"/>
      <c r="K42" s="1400"/>
      <c r="L42" s="1401"/>
    </row>
    <row r="43" spans="1:12" ht="63.75" hidden="1" x14ac:dyDescent="0.25">
      <c r="A43" s="161"/>
      <c r="B43" s="1381"/>
      <c r="C43" s="1381"/>
      <c r="D43" s="1390"/>
      <c r="E43" s="1381"/>
      <c r="F43" s="641" t="s">
        <v>338</v>
      </c>
      <c r="G43" s="328" t="s">
        <v>1081</v>
      </c>
      <c r="H43" s="181" t="s">
        <v>324</v>
      </c>
      <c r="I43" s="340" t="s">
        <v>1077</v>
      </c>
      <c r="J43" s="610" t="s">
        <v>1078</v>
      </c>
      <c r="K43" s="223" t="s">
        <v>1079</v>
      </c>
      <c r="L43" s="223" t="s">
        <v>1080</v>
      </c>
    </row>
    <row r="44" spans="1:12" ht="51" hidden="1" x14ac:dyDescent="0.25">
      <c r="A44" s="161"/>
      <c r="B44" s="1381"/>
      <c r="C44" s="1381"/>
      <c r="D44" s="181">
        <v>5.8</v>
      </c>
      <c r="E44" s="180" t="s">
        <v>339</v>
      </c>
      <c r="F44" s="1399" t="s">
        <v>630</v>
      </c>
      <c r="G44" s="1400"/>
      <c r="H44" s="1400"/>
      <c r="I44" s="1400"/>
      <c r="J44" s="1400"/>
      <c r="K44" s="1400"/>
      <c r="L44" s="1401"/>
    </row>
    <row r="45" spans="1:12" ht="90.75" hidden="1" customHeight="1" x14ac:dyDescent="0.25">
      <c r="A45" s="161"/>
      <c r="B45" s="1381"/>
      <c r="C45" s="1381"/>
      <c r="D45" s="206">
        <v>5.9</v>
      </c>
      <c r="E45" s="179" t="s">
        <v>340</v>
      </c>
      <c r="F45" s="179" t="s">
        <v>646</v>
      </c>
      <c r="G45" s="180" t="s">
        <v>647</v>
      </c>
      <c r="H45" s="181" t="s">
        <v>318</v>
      </c>
      <c r="I45" s="199" t="s">
        <v>768</v>
      </c>
      <c r="J45" s="627" t="s">
        <v>1050</v>
      </c>
      <c r="K45" s="180"/>
      <c r="L45" s="180"/>
    </row>
    <row r="46" spans="1:12" ht="89.25" hidden="1" x14ac:dyDescent="0.25">
      <c r="A46" s="161"/>
      <c r="B46" s="1381"/>
      <c r="C46" s="180" t="s">
        <v>341</v>
      </c>
      <c r="D46" s="181" t="s">
        <v>342</v>
      </c>
      <c r="E46" s="180" t="s">
        <v>343</v>
      </c>
      <c r="F46" s="1399" t="s">
        <v>520</v>
      </c>
      <c r="G46" s="1400"/>
      <c r="H46" s="1400"/>
      <c r="I46" s="1400"/>
      <c r="J46" s="1400"/>
      <c r="K46" s="1400"/>
      <c r="L46" s="1401"/>
    </row>
    <row r="47" spans="1:12" ht="25.5" hidden="1" x14ac:dyDescent="0.25">
      <c r="A47" s="161"/>
      <c r="B47" s="1381"/>
      <c r="C47" s="180" t="s">
        <v>344</v>
      </c>
      <c r="D47" s="181">
        <v>5.1100000000000003</v>
      </c>
      <c r="E47" s="180" t="s">
        <v>345</v>
      </c>
      <c r="F47" s="1399" t="s">
        <v>520</v>
      </c>
      <c r="G47" s="1400"/>
      <c r="H47" s="1400"/>
      <c r="I47" s="1400"/>
      <c r="J47" s="1400"/>
      <c r="K47" s="1400"/>
      <c r="L47" s="1401"/>
    </row>
    <row r="48" spans="1:12" ht="38.25" hidden="1" x14ac:dyDescent="0.25">
      <c r="A48" s="161"/>
      <c r="B48" s="1381"/>
      <c r="C48" s="179" t="s">
        <v>335</v>
      </c>
      <c r="D48" s="206" t="s">
        <v>347</v>
      </c>
      <c r="E48" s="179" t="s">
        <v>348</v>
      </c>
      <c r="F48" s="1399" t="s">
        <v>520</v>
      </c>
      <c r="G48" s="1400"/>
      <c r="H48" s="1400"/>
      <c r="I48" s="1400"/>
      <c r="J48" s="1400"/>
      <c r="K48" s="1400"/>
      <c r="L48" s="1401"/>
    </row>
    <row r="49" spans="1:12" ht="188.45" customHeight="1" x14ac:dyDescent="0.25">
      <c r="A49" s="161"/>
      <c r="B49" s="1381"/>
      <c r="C49" s="331" t="s">
        <v>335</v>
      </c>
      <c r="D49" s="332" t="s">
        <v>349</v>
      </c>
      <c r="E49" s="331" t="s">
        <v>350</v>
      </c>
      <c r="F49" s="638" t="s">
        <v>1102</v>
      </c>
      <c r="G49" s="638" t="s">
        <v>1101</v>
      </c>
      <c r="H49" s="639" t="s">
        <v>330</v>
      </c>
      <c r="I49" s="638" t="s">
        <v>1172</v>
      </c>
      <c r="J49" s="348" t="s">
        <v>331</v>
      </c>
      <c r="K49" s="657" t="s">
        <v>1173</v>
      </c>
      <c r="L49" s="657" t="s">
        <v>1174</v>
      </c>
    </row>
    <row r="50" spans="1:12" ht="177" hidden="1" customHeight="1" x14ac:dyDescent="0.25">
      <c r="A50" s="161"/>
      <c r="B50" s="1383" t="s">
        <v>351</v>
      </c>
      <c r="C50" s="1383" t="s">
        <v>352</v>
      </c>
      <c r="D50" s="1388" t="s">
        <v>353</v>
      </c>
      <c r="E50" s="1383" t="s">
        <v>354</v>
      </c>
      <c r="F50" s="179" t="s">
        <v>648</v>
      </c>
      <c r="G50" s="180" t="s">
        <v>651</v>
      </c>
      <c r="H50" s="181" t="s">
        <v>318</v>
      </c>
      <c r="I50" s="632" t="s">
        <v>1082</v>
      </c>
      <c r="J50" s="191" t="s">
        <v>682</v>
      </c>
      <c r="K50" s="180"/>
      <c r="L50" s="180"/>
    </row>
    <row r="51" spans="1:12" ht="51.75" hidden="1" customHeight="1" x14ac:dyDescent="0.25">
      <c r="A51" s="161"/>
      <c r="B51" s="1381"/>
      <c r="C51" s="1381"/>
      <c r="D51" s="1390"/>
      <c r="E51" s="1381"/>
      <c r="F51" s="179" t="s">
        <v>437</v>
      </c>
      <c r="G51" s="223" t="s">
        <v>695</v>
      </c>
      <c r="H51" s="181" t="s">
        <v>324</v>
      </c>
      <c r="I51" s="180" t="s">
        <v>436</v>
      </c>
      <c r="J51" s="204" t="s">
        <v>346</v>
      </c>
      <c r="K51" s="579" t="s">
        <v>450</v>
      </c>
      <c r="L51" s="180" t="s">
        <v>445</v>
      </c>
    </row>
    <row r="52" spans="1:12" ht="63.75" x14ac:dyDescent="0.25">
      <c r="A52" s="161"/>
      <c r="B52" s="1381"/>
      <c r="C52" s="1382"/>
      <c r="D52" s="1389"/>
      <c r="E52" s="1382"/>
      <c r="F52" s="182" t="s">
        <v>459</v>
      </c>
      <c r="G52" s="638" t="s">
        <v>1103</v>
      </c>
      <c r="H52" s="181" t="s">
        <v>330</v>
      </c>
      <c r="I52" s="657" t="s">
        <v>1175</v>
      </c>
      <c r="J52" s="619" t="s">
        <v>374</v>
      </c>
      <c r="K52" s="657" t="s">
        <v>1176</v>
      </c>
      <c r="L52" s="657" t="s">
        <v>1177</v>
      </c>
    </row>
    <row r="53" spans="1:12" ht="216.75" hidden="1" x14ac:dyDescent="0.25">
      <c r="A53" s="161"/>
      <c r="B53" s="1381"/>
      <c r="C53" s="1383" t="s">
        <v>258</v>
      </c>
      <c r="D53" s="1388" t="s">
        <v>596</v>
      </c>
      <c r="E53" s="1383" t="s">
        <v>600</v>
      </c>
      <c r="F53" s="182" t="s">
        <v>649</v>
      </c>
      <c r="G53" s="205" t="s">
        <v>631</v>
      </c>
      <c r="H53" s="181" t="s">
        <v>318</v>
      </c>
      <c r="I53" s="180" t="s">
        <v>769</v>
      </c>
      <c r="J53" s="348" t="s">
        <v>1057</v>
      </c>
      <c r="K53" s="180"/>
      <c r="L53" s="180"/>
    </row>
    <row r="54" spans="1:12" ht="306" hidden="1" x14ac:dyDescent="0.25">
      <c r="A54" s="161"/>
      <c r="B54" s="1381"/>
      <c r="C54" s="1381"/>
      <c r="D54" s="1390"/>
      <c r="E54" s="1381"/>
      <c r="F54" s="182" t="s">
        <v>632</v>
      </c>
      <c r="G54" s="205" t="s">
        <v>633</v>
      </c>
      <c r="H54" s="181" t="s">
        <v>318</v>
      </c>
      <c r="I54" s="180" t="s">
        <v>770</v>
      </c>
      <c r="J54" s="348" t="s">
        <v>1058</v>
      </c>
      <c r="K54" s="180"/>
      <c r="L54" s="180"/>
    </row>
    <row r="55" spans="1:12" ht="242.25" hidden="1" x14ac:dyDescent="0.25">
      <c r="A55" s="161"/>
      <c r="B55" s="1381"/>
      <c r="C55" s="1381"/>
      <c r="D55" s="1390"/>
      <c r="E55" s="1381"/>
      <c r="F55" s="182" t="s">
        <v>635</v>
      </c>
      <c r="G55" s="205" t="s">
        <v>636</v>
      </c>
      <c r="H55" s="181" t="s">
        <v>318</v>
      </c>
      <c r="I55" s="580" t="s">
        <v>1210</v>
      </c>
      <c r="J55" s="619" t="s">
        <v>1059</v>
      </c>
      <c r="K55" s="180"/>
      <c r="L55" s="180"/>
    </row>
    <row r="56" spans="1:12" ht="306" hidden="1" customHeight="1" x14ac:dyDescent="0.25">
      <c r="A56" s="161"/>
      <c r="B56" s="1381"/>
      <c r="C56" s="1381"/>
      <c r="D56" s="1390"/>
      <c r="E56" s="1381"/>
      <c r="F56" s="1395" t="s">
        <v>637</v>
      </c>
      <c r="G56" s="1395" t="s">
        <v>650</v>
      </c>
      <c r="H56" s="1397" t="s">
        <v>318</v>
      </c>
      <c r="I56" s="221" t="s">
        <v>1061</v>
      </c>
      <c r="J56" s="221" t="s">
        <v>1060</v>
      </c>
      <c r="K56" s="1383"/>
      <c r="L56" s="1383"/>
    </row>
    <row r="57" spans="1:12" ht="102" hidden="1" x14ac:dyDescent="0.25">
      <c r="A57" s="161"/>
      <c r="B57" s="1381"/>
      <c r="C57" s="1381"/>
      <c r="D57" s="1390"/>
      <c r="E57" s="1381"/>
      <c r="F57" s="1396"/>
      <c r="G57" s="1396"/>
      <c r="H57" s="1398"/>
      <c r="I57" s="184" t="s">
        <v>609</v>
      </c>
      <c r="J57" s="184" t="s">
        <v>610</v>
      </c>
      <c r="K57" s="1382"/>
      <c r="L57" s="1382"/>
    </row>
    <row r="58" spans="1:12" ht="178.5" hidden="1" x14ac:dyDescent="0.25">
      <c r="A58" s="161"/>
      <c r="B58" s="1381"/>
      <c r="C58" s="1381"/>
      <c r="D58" s="1390"/>
      <c r="E58" s="1381"/>
      <c r="F58" s="182" t="s">
        <v>638</v>
      </c>
      <c r="G58" s="205" t="s">
        <v>639</v>
      </c>
      <c r="H58" s="181" t="s">
        <v>318</v>
      </c>
      <c r="I58" s="208" t="s">
        <v>597</v>
      </c>
      <c r="J58" s="628" t="s">
        <v>1062</v>
      </c>
      <c r="K58" s="180"/>
      <c r="L58" s="180"/>
    </row>
    <row r="59" spans="1:12" ht="180" hidden="1" customHeight="1" x14ac:dyDescent="0.25">
      <c r="A59" s="161"/>
      <c r="B59" s="1381"/>
      <c r="C59" s="1381"/>
      <c r="D59" s="1390"/>
      <c r="E59" s="1381"/>
      <c r="F59" s="182" t="s">
        <v>640</v>
      </c>
      <c r="G59" s="205" t="s">
        <v>641</v>
      </c>
      <c r="H59" s="181" t="s">
        <v>318</v>
      </c>
      <c r="I59" s="579" t="s">
        <v>1017</v>
      </c>
      <c r="J59" s="348" t="s">
        <v>1063</v>
      </c>
      <c r="K59" s="180"/>
      <c r="L59" s="180"/>
    </row>
    <row r="60" spans="1:12" ht="36" hidden="1" customHeight="1" x14ac:dyDescent="0.25">
      <c r="A60" s="161"/>
      <c r="B60" s="1381"/>
      <c r="C60" s="1381"/>
      <c r="D60" s="1390"/>
      <c r="E60" s="1381"/>
      <c r="F60" s="629"/>
      <c r="G60" s="205"/>
      <c r="H60" s="642" t="s">
        <v>324</v>
      </c>
      <c r="I60" s="203" t="s">
        <v>1084</v>
      </c>
      <c r="J60" s="348"/>
      <c r="K60" s="630"/>
      <c r="L60" s="630"/>
    </row>
    <row r="61" spans="1:12" ht="33.6" customHeight="1" x14ac:dyDescent="0.25">
      <c r="A61" s="161"/>
      <c r="B61" s="1381"/>
      <c r="C61" s="1381"/>
      <c r="D61" s="1390"/>
      <c r="E61" s="1381"/>
      <c r="F61" s="182"/>
      <c r="G61" s="205"/>
      <c r="H61" s="181" t="s">
        <v>330</v>
      </c>
      <c r="I61" s="203" t="s">
        <v>1083</v>
      </c>
      <c r="J61" s="191"/>
      <c r="K61" s="180"/>
      <c r="L61" s="180"/>
    </row>
    <row r="62" spans="1:12" ht="63.75" hidden="1" x14ac:dyDescent="0.25">
      <c r="A62" s="161"/>
      <c r="B62" s="1377" t="s">
        <v>357</v>
      </c>
      <c r="C62" s="1377" t="s">
        <v>190</v>
      </c>
      <c r="D62" s="1379">
        <v>5.21</v>
      </c>
      <c r="E62" s="1380" t="s">
        <v>358</v>
      </c>
      <c r="F62" s="195" t="s">
        <v>359</v>
      </c>
      <c r="G62" s="195" t="s">
        <v>360</v>
      </c>
      <c r="H62" s="181" t="s">
        <v>318</v>
      </c>
      <c r="I62" s="180" t="s">
        <v>598</v>
      </c>
      <c r="J62" s="201" t="s">
        <v>361</v>
      </c>
      <c r="K62" s="180"/>
      <c r="L62" s="180"/>
    </row>
    <row r="63" spans="1:12" ht="369.75" x14ac:dyDescent="0.25">
      <c r="A63" s="161"/>
      <c r="B63" s="1378"/>
      <c r="C63" s="1378"/>
      <c r="D63" s="1379"/>
      <c r="E63" s="1381"/>
      <c r="F63" s="202" t="s">
        <v>699</v>
      </c>
      <c r="G63" s="328" t="s">
        <v>978</v>
      </c>
      <c r="H63" s="181" t="s">
        <v>330</v>
      </c>
      <c r="I63" s="340" t="s">
        <v>971</v>
      </c>
      <c r="J63" s="610" t="s">
        <v>1020</v>
      </c>
      <c r="K63" s="376" t="s">
        <v>972</v>
      </c>
      <c r="L63" s="577" t="s">
        <v>1009</v>
      </c>
    </row>
    <row r="64" spans="1:12" ht="76.5" x14ac:dyDescent="0.25">
      <c r="A64" s="161"/>
      <c r="B64" s="1378"/>
      <c r="C64" s="1378"/>
      <c r="D64" s="1379"/>
      <c r="E64" s="1381"/>
      <c r="F64" s="198" t="s">
        <v>362</v>
      </c>
      <c r="G64" s="198" t="s">
        <v>441</v>
      </c>
      <c r="H64" s="181" t="s">
        <v>330</v>
      </c>
      <c r="I64" s="340" t="s">
        <v>873</v>
      </c>
      <c r="J64" s="196" t="s">
        <v>346</v>
      </c>
      <c r="K64" s="223" t="s">
        <v>874</v>
      </c>
      <c r="L64" s="223" t="s">
        <v>480</v>
      </c>
    </row>
    <row r="65" spans="1:12" ht="63.75" x14ac:dyDescent="0.25">
      <c r="A65" s="161"/>
      <c r="B65" s="1378"/>
      <c r="C65" s="1378"/>
      <c r="D65" s="1379"/>
      <c r="E65" s="1381"/>
      <c r="F65" s="198" t="s">
        <v>363</v>
      </c>
      <c r="G65" s="198" t="s">
        <v>364</v>
      </c>
      <c r="H65" s="181" t="s">
        <v>330</v>
      </c>
      <c r="I65" s="340" t="s">
        <v>875</v>
      </c>
      <c r="J65" s="201" t="s">
        <v>346</v>
      </c>
      <c r="K65" s="223" t="s">
        <v>876</v>
      </c>
      <c r="L65" s="223" t="s">
        <v>865</v>
      </c>
    </row>
    <row r="66" spans="1:12" ht="372" customHeight="1" x14ac:dyDescent="0.25">
      <c r="A66" s="161"/>
      <c r="B66" s="1378"/>
      <c r="C66" s="1378"/>
      <c r="D66" s="1379"/>
      <c r="E66" s="1381"/>
      <c r="F66" s="198" t="s">
        <v>365</v>
      </c>
      <c r="G66" s="328" t="s">
        <v>1106</v>
      </c>
      <c r="H66" s="181" t="s">
        <v>330</v>
      </c>
      <c r="I66" s="340" t="s">
        <v>1085</v>
      </c>
      <c r="J66" s="344" t="s">
        <v>1019</v>
      </c>
      <c r="K66" s="328" t="s">
        <v>1105</v>
      </c>
      <c r="L66" s="223" t="s">
        <v>1010</v>
      </c>
    </row>
    <row r="67" spans="1:12" ht="183.75" customHeight="1" x14ac:dyDescent="0.25">
      <c r="A67" s="161"/>
      <c r="B67" s="1378"/>
      <c r="C67" s="1378"/>
      <c r="D67" s="1379"/>
      <c r="E67" s="1381"/>
      <c r="F67" s="202" t="s">
        <v>460</v>
      </c>
      <c r="G67" s="328" t="s">
        <v>1107</v>
      </c>
      <c r="H67" s="181" t="s">
        <v>330</v>
      </c>
      <c r="I67" s="341" t="s">
        <v>1086</v>
      </c>
      <c r="J67" s="201" t="s">
        <v>479</v>
      </c>
      <c r="K67" s="223" t="s">
        <v>1104</v>
      </c>
      <c r="L67" s="223" t="s">
        <v>1011</v>
      </c>
    </row>
    <row r="68" spans="1:12" ht="63.75" x14ac:dyDescent="0.25">
      <c r="A68" s="161"/>
      <c r="B68" s="1378"/>
      <c r="C68" s="1378"/>
      <c r="D68" s="1379"/>
      <c r="E68" s="1382"/>
      <c r="F68" s="195" t="s">
        <v>373</v>
      </c>
      <c r="G68" s="222" t="s">
        <v>1108</v>
      </c>
      <c r="H68" s="217" t="s">
        <v>330</v>
      </c>
      <c r="I68" s="577" t="s">
        <v>925</v>
      </c>
      <c r="J68" s="209" t="s">
        <v>366</v>
      </c>
      <c r="K68" s="223" t="s">
        <v>926</v>
      </c>
      <c r="L68" s="223" t="s">
        <v>867</v>
      </c>
    </row>
    <row r="69" spans="1:12" ht="51" hidden="1" x14ac:dyDescent="0.25">
      <c r="A69" s="161"/>
      <c r="B69" s="1378"/>
      <c r="C69" s="1378"/>
      <c r="D69" s="1379">
        <v>5.22</v>
      </c>
      <c r="E69" s="1383" t="s">
        <v>367</v>
      </c>
      <c r="F69" s="195" t="s">
        <v>368</v>
      </c>
      <c r="G69" s="195" t="s">
        <v>369</v>
      </c>
      <c r="H69" s="181" t="s">
        <v>318</v>
      </c>
      <c r="I69" s="180" t="s">
        <v>599</v>
      </c>
      <c r="J69" s="201" t="s">
        <v>361</v>
      </c>
      <c r="K69" s="180"/>
      <c r="L69" s="180"/>
    </row>
    <row r="70" spans="1:12" ht="63.75" hidden="1" x14ac:dyDescent="0.25">
      <c r="A70" s="161"/>
      <c r="B70" s="1378"/>
      <c r="C70" s="1378"/>
      <c r="D70" s="1379"/>
      <c r="E70" s="1381"/>
      <c r="F70" s="195" t="s">
        <v>370</v>
      </c>
      <c r="G70" s="195" t="s">
        <v>371</v>
      </c>
      <c r="H70" s="181" t="s">
        <v>318</v>
      </c>
      <c r="I70" s="180" t="s">
        <v>700</v>
      </c>
      <c r="J70" s="209" t="s">
        <v>361</v>
      </c>
      <c r="K70" s="180"/>
      <c r="L70" s="180"/>
    </row>
    <row r="71" spans="1:12" ht="409.5" x14ac:dyDescent="0.25">
      <c r="A71" s="161"/>
      <c r="B71" s="1378"/>
      <c r="C71" s="1378"/>
      <c r="D71" s="1379"/>
      <c r="E71" s="1381"/>
      <c r="F71" s="198" t="s">
        <v>372</v>
      </c>
      <c r="G71" s="328" t="s">
        <v>1109</v>
      </c>
      <c r="H71" s="181" t="s">
        <v>330</v>
      </c>
      <c r="I71" s="340" t="s">
        <v>868</v>
      </c>
      <c r="J71" s="344" t="s">
        <v>1018</v>
      </c>
      <c r="K71" s="328" t="s">
        <v>1211</v>
      </c>
      <c r="L71" s="223" t="s">
        <v>1012</v>
      </c>
    </row>
    <row r="72" spans="1:12" ht="51" x14ac:dyDescent="0.25">
      <c r="A72" s="161"/>
      <c r="B72" s="1378"/>
      <c r="C72" s="1378"/>
      <c r="D72" s="1379"/>
      <c r="E72" s="1381"/>
      <c r="F72" s="195" t="s">
        <v>462</v>
      </c>
      <c r="G72" s="205" t="s">
        <v>461</v>
      </c>
      <c r="H72" s="181" t="s">
        <v>330</v>
      </c>
      <c r="I72" s="223" t="s">
        <v>869</v>
      </c>
      <c r="J72" s="223" t="s">
        <v>366</v>
      </c>
      <c r="K72" s="223" t="s">
        <v>870</v>
      </c>
      <c r="L72" s="223" t="s">
        <v>871</v>
      </c>
    </row>
    <row r="73" spans="1:12" ht="140.25" hidden="1" x14ac:dyDescent="0.25">
      <c r="A73" s="161"/>
      <c r="B73" s="1378"/>
      <c r="C73" s="1378"/>
      <c r="D73" s="1379">
        <v>5.23</v>
      </c>
      <c r="E73" s="1383" t="s">
        <v>375</v>
      </c>
      <c r="F73" s="198" t="s">
        <v>376</v>
      </c>
      <c r="G73" s="198" t="s">
        <v>377</v>
      </c>
      <c r="H73" s="181" t="s">
        <v>318</v>
      </c>
      <c r="I73" s="180" t="s">
        <v>713</v>
      </c>
      <c r="J73" s="209" t="s">
        <v>378</v>
      </c>
      <c r="K73" s="180"/>
      <c r="L73" s="180"/>
    </row>
    <row r="74" spans="1:12" ht="76.5" x14ac:dyDescent="0.25">
      <c r="A74" s="161"/>
      <c r="B74" s="1378"/>
      <c r="C74" s="1378"/>
      <c r="D74" s="1379"/>
      <c r="E74" s="1381"/>
      <c r="F74" s="222" t="s">
        <v>1090</v>
      </c>
      <c r="G74" s="222" t="s">
        <v>1089</v>
      </c>
      <c r="H74" s="181" t="s">
        <v>330</v>
      </c>
      <c r="I74" s="340" t="s">
        <v>1088</v>
      </c>
      <c r="J74" s="209" t="s">
        <v>374</v>
      </c>
      <c r="K74" s="223" t="s">
        <v>1087</v>
      </c>
      <c r="L74" s="223" t="s">
        <v>866</v>
      </c>
    </row>
    <row r="75" spans="1:12" ht="58.15" customHeight="1" x14ac:dyDescent="0.25">
      <c r="A75" s="161"/>
      <c r="B75" s="1378"/>
      <c r="C75" s="1378"/>
      <c r="D75" s="1379"/>
      <c r="E75" s="1381"/>
      <c r="F75" s="194" t="s">
        <v>379</v>
      </c>
      <c r="G75" s="195" t="s">
        <v>380</v>
      </c>
      <c r="H75" s="181" t="s">
        <v>330</v>
      </c>
      <c r="I75" s="340" t="s">
        <v>877</v>
      </c>
      <c r="J75" s="210" t="s">
        <v>374</v>
      </c>
      <c r="K75" s="223" t="s">
        <v>878</v>
      </c>
      <c r="L75" s="223" t="s">
        <v>481</v>
      </c>
    </row>
    <row r="76" spans="1:12" ht="315.75" customHeight="1" x14ac:dyDescent="0.25">
      <c r="A76" s="161"/>
      <c r="B76" s="1378"/>
      <c r="C76" s="1378"/>
      <c r="D76" s="1379"/>
      <c r="E76" s="1382"/>
      <c r="F76" s="342" t="s">
        <v>799</v>
      </c>
      <c r="G76" s="222" t="s">
        <v>1111</v>
      </c>
      <c r="H76" s="181" t="s">
        <v>330</v>
      </c>
      <c r="I76" s="657" t="s">
        <v>1131</v>
      </c>
      <c r="J76" s="343" t="s">
        <v>1134</v>
      </c>
      <c r="K76" s="223" t="s">
        <v>1110</v>
      </c>
      <c r="L76" s="223" t="s">
        <v>872</v>
      </c>
    </row>
    <row r="77" spans="1:12" ht="63.75" x14ac:dyDescent="0.25">
      <c r="A77" s="161"/>
      <c r="B77" s="1378"/>
      <c r="C77" s="1378" t="s">
        <v>235</v>
      </c>
      <c r="D77" s="1379">
        <v>5.24</v>
      </c>
      <c r="E77" s="1383" t="s">
        <v>381</v>
      </c>
      <c r="F77" s="202" t="s">
        <v>463</v>
      </c>
      <c r="G77" s="202" t="s">
        <v>464</v>
      </c>
      <c r="H77" s="181" t="s">
        <v>330</v>
      </c>
      <c r="I77" s="340" t="s">
        <v>879</v>
      </c>
      <c r="J77" s="344" t="s">
        <v>356</v>
      </c>
      <c r="K77" s="223" t="s">
        <v>880</v>
      </c>
      <c r="L77" s="223" t="s">
        <v>881</v>
      </c>
    </row>
    <row r="78" spans="1:12" ht="216.75" x14ac:dyDescent="0.25">
      <c r="A78" s="161"/>
      <c r="B78" s="1378"/>
      <c r="C78" s="1378"/>
      <c r="D78" s="1379"/>
      <c r="E78" s="1381"/>
      <c r="F78" s="207" t="s">
        <v>474</v>
      </c>
      <c r="G78" s="346" t="s">
        <v>1030</v>
      </c>
      <c r="H78" s="181" t="s">
        <v>330</v>
      </c>
      <c r="I78" s="340" t="s">
        <v>1031</v>
      </c>
      <c r="J78" s="201" t="s">
        <v>712</v>
      </c>
      <c r="K78" s="346" t="s">
        <v>1032</v>
      </c>
      <c r="L78" s="223" t="s">
        <v>1013</v>
      </c>
    </row>
    <row r="79" spans="1:12" ht="89.25" x14ac:dyDescent="0.25">
      <c r="A79" s="161"/>
      <c r="B79" s="1378"/>
      <c r="C79" s="1378"/>
      <c r="D79" s="1379"/>
      <c r="E79" s="1381"/>
      <c r="F79" s="207" t="s">
        <v>475</v>
      </c>
      <c r="G79" s="202" t="s">
        <v>465</v>
      </c>
      <c r="H79" s="181" t="s">
        <v>330</v>
      </c>
      <c r="I79" s="223" t="s">
        <v>882</v>
      </c>
      <c r="J79" s="343" t="s">
        <v>814</v>
      </c>
      <c r="K79" s="223" t="s">
        <v>883</v>
      </c>
      <c r="L79" s="223" t="s">
        <v>884</v>
      </c>
    </row>
    <row r="80" spans="1:12" ht="102" x14ac:dyDescent="0.25">
      <c r="A80" s="161"/>
      <c r="B80" s="1378"/>
      <c r="C80" s="1378"/>
      <c r="D80" s="1379"/>
      <c r="E80" s="1381"/>
      <c r="F80" s="328" t="s">
        <v>800</v>
      </c>
      <c r="G80" s="328" t="s">
        <v>801</v>
      </c>
      <c r="H80" s="181" t="s">
        <v>330</v>
      </c>
      <c r="I80" s="340" t="s">
        <v>885</v>
      </c>
      <c r="J80" s="201" t="s">
        <v>346</v>
      </c>
      <c r="K80" s="223" t="s">
        <v>886</v>
      </c>
      <c r="L80" s="223" t="s">
        <v>887</v>
      </c>
    </row>
    <row r="81" spans="1:12" ht="102" x14ac:dyDescent="0.25">
      <c r="A81" s="161"/>
      <c r="B81" s="1378"/>
      <c r="C81" s="1378"/>
      <c r="D81" s="1379"/>
      <c r="E81" s="1381"/>
      <c r="F81" s="202" t="s">
        <v>466</v>
      </c>
      <c r="G81" s="346" t="s">
        <v>1026</v>
      </c>
      <c r="H81" s="181" t="s">
        <v>330</v>
      </c>
      <c r="I81" s="340" t="s">
        <v>1024</v>
      </c>
      <c r="J81" s="343" t="s">
        <v>1025</v>
      </c>
      <c r="K81" s="346" t="s">
        <v>1027</v>
      </c>
      <c r="L81" s="223" t="s">
        <v>888</v>
      </c>
    </row>
    <row r="82" spans="1:12" ht="63.75" x14ac:dyDescent="0.25">
      <c r="A82" s="161"/>
      <c r="B82" s="1378"/>
      <c r="C82" s="1378"/>
      <c r="D82" s="1379"/>
      <c r="E82" s="1381"/>
      <c r="F82" s="202" t="s">
        <v>467</v>
      </c>
      <c r="G82" s="202" t="s">
        <v>468</v>
      </c>
      <c r="H82" s="181" t="s">
        <v>330</v>
      </c>
      <c r="I82" s="340" t="s">
        <v>1178</v>
      </c>
      <c r="J82" s="209" t="s">
        <v>355</v>
      </c>
      <c r="K82" s="223" t="s">
        <v>1179</v>
      </c>
      <c r="L82" s="223" t="s">
        <v>914</v>
      </c>
    </row>
    <row r="83" spans="1:12" ht="63.75" x14ac:dyDescent="0.25">
      <c r="A83" s="161"/>
      <c r="B83" s="1378"/>
      <c r="C83" s="1378"/>
      <c r="D83" s="1379"/>
      <c r="E83" s="1381"/>
      <c r="F83" s="197" t="s">
        <v>382</v>
      </c>
      <c r="G83" s="198" t="s">
        <v>383</v>
      </c>
      <c r="H83" s="181" t="s">
        <v>330</v>
      </c>
      <c r="I83" s="340" t="s">
        <v>892</v>
      </c>
      <c r="J83" s="209" t="s">
        <v>384</v>
      </c>
      <c r="K83" s="223" t="s">
        <v>893</v>
      </c>
      <c r="L83" s="223" t="s">
        <v>894</v>
      </c>
    </row>
    <row r="84" spans="1:12" ht="357" x14ac:dyDescent="0.25">
      <c r="A84" s="161"/>
      <c r="B84" s="1378"/>
      <c r="C84" s="1378"/>
      <c r="D84" s="1379"/>
      <c r="E84" s="1382"/>
      <c r="F84" s="197" t="s">
        <v>385</v>
      </c>
      <c r="G84" s="328" t="s">
        <v>987</v>
      </c>
      <c r="H84" s="181" t="s">
        <v>330</v>
      </c>
      <c r="I84" s="340" t="s">
        <v>896</v>
      </c>
      <c r="J84" s="201" t="s">
        <v>386</v>
      </c>
      <c r="K84" s="577" t="s">
        <v>1212</v>
      </c>
      <c r="L84" s="223" t="s">
        <v>1014</v>
      </c>
    </row>
    <row r="85" spans="1:12" ht="191.25" x14ac:dyDescent="0.25">
      <c r="A85" s="161"/>
      <c r="B85" s="1378"/>
      <c r="C85" s="1378"/>
      <c r="D85" s="1379">
        <v>5.25</v>
      </c>
      <c r="E85" s="1383" t="s">
        <v>387</v>
      </c>
      <c r="F85" s="197" t="s">
        <v>388</v>
      </c>
      <c r="G85" s="328" t="s">
        <v>389</v>
      </c>
      <c r="H85" s="181" t="s">
        <v>330</v>
      </c>
      <c r="I85" s="638" t="s">
        <v>1112</v>
      </c>
      <c r="J85" s="343" t="s">
        <v>990</v>
      </c>
      <c r="K85" s="376" t="s">
        <v>988</v>
      </c>
      <c r="L85" s="376" t="s">
        <v>989</v>
      </c>
    </row>
    <row r="86" spans="1:12" ht="51" x14ac:dyDescent="0.25">
      <c r="A86" s="161"/>
      <c r="B86" s="1378"/>
      <c r="C86" s="1378"/>
      <c r="D86" s="1379"/>
      <c r="E86" s="1381"/>
      <c r="F86" s="197" t="s">
        <v>390</v>
      </c>
      <c r="G86" s="198" t="s">
        <v>391</v>
      </c>
      <c r="H86" s="181" t="s">
        <v>330</v>
      </c>
      <c r="I86" s="223" t="s">
        <v>1091</v>
      </c>
      <c r="J86" s="209" t="s">
        <v>355</v>
      </c>
      <c r="K86" s="577" t="s">
        <v>895</v>
      </c>
      <c r="L86" s="223" t="s">
        <v>453</v>
      </c>
    </row>
    <row r="87" spans="1:12" ht="51" x14ac:dyDescent="0.25">
      <c r="A87" s="161"/>
      <c r="B87" s="1378"/>
      <c r="C87" s="1378"/>
      <c r="D87" s="1379"/>
      <c r="E87" s="1381"/>
      <c r="F87" s="197" t="s">
        <v>392</v>
      </c>
      <c r="G87" s="198" t="s">
        <v>393</v>
      </c>
      <c r="H87" s="181" t="s">
        <v>330</v>
      </c>
      <c r="I87" s="223" t="s">
        <v>897</v>
      </c>
      <c r="J87" s="209" t="s">
        <v>355</v>
      </c>
      <c r="K87" s="577" t="s">
        <v>899</v>
      </c>
      <c r="L87" s="223" t="s">
        <v>898</v>
      </c>
    </row>
    <row r="88" spans="1:12" ht="51" x14ac:dyDescent="0.25">
      <c r="A88" s="161"/>
      <c r="B88" s="1378"/>
      <c r="C88" s="1378"/>
      <c r="D88" s="1379"/>
      <c r="E88" s="1381"/>
      <c r="F88" s="197" t="s">
        <v>394</v>
      </c>
      <c r="G88" s="198" t="s">
        <v>395</v>
      </c>
      <c r="H88" s="181" t="s">
        <v>330</v>
      </c>
      <c r="I88" s="223" t="s">
        <v>1180</v>
      </c>
      <c r="J88" s="209" t="s">
        <v>355</v>
      </c>
      <c r="K88" s="577" t="s">
        <v>900</v>
      </c>
      <c r="L88" s="223" t="s">
        <v>454</v>
      </c>
    </row>
    <row r="89" spans="1:12" ht="38.25" x14ac:dyDescent="0.25">
      <c r="A89" s="161"/>
      <c r="B89" s="1378"/>
      <c r="C89" s="1378"/>
      <c r="D89" s="1379"/>
      <c r="E89" s="1381"/>
      <c r="F89" s="197" t="s">
        <v>396</v>
      </c>
      <c r="G89" s="198" t="s">
        <v>397</v>
      </c>
      <c r="H89" s="181" t="s">
        <v>330</v>
      </c>
      <c r="I89" s="223" t="s">
        <v>901</v>
      </c>
      <c r="J89" s="209" t="s">
        <v>355</v>
      </c>
      <c r="K89" s="577" t="s">
        <v>902</v>
      </c>
      <c r="L89" s="223" t="s">
        <v>455</v>
      </c>
    </row>
    <row r="90" spans="1:12" ht="51" x14ac:dyDescent="0.25">
      <c r="A90" s="161"/>
      <c r="B90" s="1378"/>
      <c r="C90" s="1378"/>
      <c r="D90" s="1379"/>
      <c r="E90" s="1381"/>
      <c r="F90" s="197" t="s">
        <v>398</v>
      </c>
      <c r="G90" s="198" t="s">
        <v>399</v>
      </c>
      <c r="H90" s="181" t="s">
        <v>330</v>
      </c>
      <c r="I90" s="223" t="s">
        <v>903</v>
      </c>
      <c r="J90" s="209" t="s">
        <v>355</v>
      </c>
      <c r="K90" s="577" t="s">
        <v>904</v>
      </c>
      <c r="L90" s="223" t="s">
        <v>456</v>
      </c>
    </row>
    <row r="91" spans="1:12" ht="51" x14ac:dyDescent="0.25">
      <c r="A91" s="161"/>
      <c r="B91" s="1378"/>
      <c r="C91" s="1378"/>
      <c r="D91" s="1379"/>
      <c r="E91" s="1381"/>
      <c r="F91" s="197" t="s">
        <v>400</v>
      </c>
      <c r="G91" s="328" t="s">
        <v>1028</v>
      </c>
      <c r="H91" s="181" t="s">
        <v>330</v>
      </c>
      <c r="I91" s="223" t="s">
        <v>906</v>
      </c>
      <c r="J91" s="209" t="s">
        <v>366</v>
      </c>
      <c r="K91" s="577" t="s">
        <v>905</v>
      </c>
      <c r="L91" s="223" t="s">
        <v>451</v>
      </c>
    </row>
    <row r="92" spans="1:12" ht="38.25" x14ac:dyDescent="0.25">
      <c r="A92" s="161"/>
      <c r="B92" s="1378"/>
      <c r="C92" s="1378"/>
      <c r="D92" s="1379"/>
      <c r="E92" s="1381"/>
      <c r="F92" s="197" t="s">
        <v>401</v>
      </c>
      <c r="G92" s="198" t="s">
        <v>402</v>
      </c>
      <c r="H92" s="181" t="s">
        <v>330</v>
      </c>
      <c r="I92" s="223" t="s">
        <v>907</v>
      </c>
      <c r="J92" s="209" t="s">
        <v>355</v>
      </c>
      <c r="K92" s="577" t="s">
        <v>908</v>
      </c>
      <c r="L92" s="223" t="s">
        <v>452</v>
      </c>
    </row>
    <row r="93" spans="1:12" ht="63.75" x14ac:dyDescent="0.25">
      <c r="A93" s="161"/>
      <c r="B93" s="1378"/>
      <c r="C93" s="1378"/>
      <c r="D93" s="1379"/>
      <c r="E93" s="1381"/>
      <c r="F93" s="197" t="s">
        <v>424</v>
      </c>
      <c r="G93" s="198" t="s">
        <v>425</v>
      </c>
      <c r="H93" s="181" t="s">
        <v>330</v>
      </c>
      <c r="I93" s="223" t="s">
        <v>909</v>
      </c>
      <c r="J93" s="209" t="s">
        <v>355</v>
      </c>
      <c r="K93" s="577" t="s">
        <v>910</v>
      </c>
      <c r="L93" s="223" t="s">
        <v>457</v>
      </c>
    </row>
    <row r="94" spans="1:12" ht="38.25" x14ac:dyDescent="0.25">
      <c r="A94" s="161"/>
      <c r="B94" s="1378"/>
      <c r="C94" s="1378"/>
      <c r="D94" s="1379"/>
      <c r="E94" s="1381"/>
      <c r="F94" s="197" t="s">
        <v>403</v>
      </c>
      <c r="G94" s="198" t="s">
        <v>404</v>
      </c>
      <c r="H94" s="181" t="s">
        <v>330</v>
      </c>
      <c r="I94" s="223" t="s">
        <v>911</v>
      </c>
      <c r="J94" s="209" t="s">
        <v>355</v>
      </c>
      <c r="K94" s="577" t="s">
        <v>912</v>
      </c>
      <c r="L94" s="223" t="s">
        <v>913</v>
      </c>
    </row>
    <row r="95" spans="1:12" ht="102" x14ac:dyDescent="0.25">
      <c r="A95" s="161"/>
      <c r="B95" s="1378"/>
      <c r="C95" s="1378"/>
      <c r="D95" s="1379"/>
      <c r="E95" s="1381"/>
      <c r="F95" s="641" t="s">
        <v>1095</v>
      </c>
      <c r="G95" s="328" t="s">
        <v>1094</v>
      </c>
      <c r="H95" s="181" t="s">
        <v>330</v>
      </c>
      <c r="I95" s="223" t="s">
        <v>1092</v>
      </c>
      <c r="J95" s="343" t="s">
        <v>839</v>
      </c>
      <c r="K95" s="223" t="s">
        <v>1093</v>
      </c>
      <c r="L95" s="223" t="s">
        <v>1015</v>
      </c>
    </row>
    <row r="96" spans="1:12" ht="51" customHeight="1" x14ac:dyDescent="0.25">
      <c r="A96" s="161"/>
      <c r="B96" s="1378"/>
      <c r="C96" s="1378"/>
      <c r="D96" s="1379"/>
      <c r="E96" s="1382"/>
      <c r="F96" s="197" t="s">
        <v>405</v>
      </c>
      <c r="G96" s="328" t="s">
        <v>1184</v>
      </c>
      <c r="H96" s="181" t="s">
        <v>330</v>
      </c>
      <c r="I96" s="340" t="s">
        <v>1181</v>
      </c>
      <c r="J96" s="344" t="s">
        <v>331</v>
      </c>
      <c r="K96" s="223" t="s">
        <v>1182</v>
      </c>
      <c r="L96" s="223" t="s">
        <v>1183</v>
      </c>
    </row>
    <row r="97" spans="1:12" ht="51" x14ac:dyDescent="0.25">
      <c r="A97" s="161"/>
      <c r="B97" s="1378"/>
      <c r="C97" s="1378"/>
      <c r="D97" s="181">
        <v>5.26</v>
      </c>
      <c r="E97" s="180" t="s">
        <v>406</v>
      </c>
      <c r="F97" s="346" t="s">
        <v>1096</v>
      </c>
      <c r="G97" s="346" t="s">
        <v>986</v>
      </c>
      <c r="H97" s="181" t="s">
        <v>330</v>
      </c>
      <c r="I97" s="340" t="s">
        <v>889</v>
      </c>
      <c r="J97" s="201" t="s">
        <v>331</v>
      </c>
      <c r="K97" s="657" t="s">
        <v>890</v>
      </c>
      <c r="L97" s="632" t="s">
        <v>891</v>
      </c>
    </row>
    <row r="98" spans="1:12" ht="102" hidden="1" x14ac:dyDescent="0.25">
      <c r="A98" s="161"/>
      <c r="B98" s="1378"/>
      <c r="C98" s="1378" t="s">
        <v>246</v>
      </c>
      <c r="D98" s="181">
        <v>5.27</v>
      </c>
      <c r="E98" s="180" t="s">
        <v>407</v>
      </c>
      <c r="F98" s="180" t="s">
        <v>438</v>
      </c>
      <c r="G98" s="180" t="s">
        <v>439</v>
      </c>
      <c r="H98" s="181" t="s">
        <v>318</v>
      </c>
      <c r="I98" s="180" t="s">
        <v>601</v>
      </c>
      <c r="J98" s="191" t="s">
        <v>608</v>
      </c>
      <c r="K98" s="180"/>
      <c r="L98" s="180"/>
    </row>
    <row r="99" spans="1:12" ht="51" x14ac:dyDescent="0.25">
      <c r="A99" s="161"/>
      <c r="B99" s="1378"/>
      <c r="C99" s="1378"/>
      <c r="D99" s="1379">
        <v>5.28</v>
      </c>
      <c r="E99" s="1383" t="s">
        <v>408</v>
      </c>
      <c r="F99" s="180" t="s">
        <v>409</v>
      </c>
      <c r="G99" s="180" t="s">
        <v>410</v>
      </c>
      <c r="H99" s="181" t="s">
        <v>330</v>
      </c>
      <c r="I99" s="223" t="s">
        <v>1185</v>
      </c>
      <c r="J99" s="191" t="s">
        <v>355</v>
      </c>
      <c r="K99" s="223" t="s">
        <v>1186</v>
      </c>
      <c r="L99" s="223" t="s">
        <v>1187</v>
      </c>
    </row>
    <row r="100" spans="1:12" ht="38.25" x14ac:dyDescent="0.25">
      <c r="A100" s="161"/>
      <c r="B100" s="1378"/>
      <c r="C100" s="1378"/>
      <c r="D100" s="1379"/>
      <c r="E100" s="1381"/>
      <c r="F100" s="180" t="s">
        <v>411</v>
      </c>
      <c r="G100" s="180" t="s">
        <v>412</v>
      </c>
      <c r="H100" s="181" t="s">
        <v>330</v>
      </c>
      <c r="I100" s="223" t="s">
        <v>1189</v>
      </c>
      <c r="J100" s="348" t="s">
        <v>355</v>
      </c>
      <c r="K100" s="223" t="s">
        <v>1188</v>
      </c>
      <c r="L100" s="223" t="s">
        <v>915</v>
      </c>
    </row>
    <row r="101" spans="1:12" ht="204" x14ac:dyDescent="0.25">
      <c r="A101" s="161"/>
      <c r="B101" s="1378"/>
      <c r="C101" s="1378"/>
      <c r="D101" s="1379"/>
      <c r="E101" s="1381"/>
      <c r="F101" s="205" t="s">
        <v>469</v>
      </c>
      <c r="G101" s="223" t="s">
        <v>858</v>
      </c>
      <c r="H101" s="181" t="s">
        <v>330</v>
      </c>
      <c r="I101" s="223" t="s">
        <v>1190</v>
      </c>
      <c r="J101" s="348" t="s">
        <v>857</v>
      </c>
      <c r="K101" s="223" t="s">
        <v>1191</v>
      </c>
      <c r="L101" s="223" t="s">
        <v>1192</v>
      </c>
    </row>
    <row r="102" spans="1:12" ht="306" x14ac:dyDescent="0.25">
      <c r="A102" s="161"/>
      <c r="B102" s="1378"/>
      <c r="C102" s="1378"/>
      <c r="D102" s="1379"/>
      <c r="E102" s="1381"/>
      <c r="F102" s="205" t="s">
        <v>470</v>
      </c>
      <c r="G102" s="347" t="s">
        <v>854</v>
      </c>
      <c r="H102" s="181" t="s">
        <v>330</v>
      </c>
      <c r="I102" s="223" t="s">
        <v>1193</v>
      </c>
      <c r="J102" s="191" t="s">
        <v>413</v>
      </c>
      <c r="K102" s="347" t="s">
        <v>1194</v>
      </c>
      <c r="L102" s="223" t="s">
        <v>1195</v>
      </c>
    </row>
    <row r="103" spans="1:12" ht="76.5" x14ac:dyDescent="0.25">
      <c r="A103" s="161"/>
      <c r="B103" s="1378"/>
      <c r="C103" s="1378"/>
      <c r="D103" s="1379"/>
      <c r="E103" s="1381"/>
      <c r="F103" s="205" t="s">
        <v>472</v>
      </c>
      <c r="G103" s="205" t="s">
        <v>471</v>
      </c>
      <c r="H103" s="181" t="s">
        <v>330</v>
      </c>
      <c r="I103" s="223" t="s">
        <v>1196</v>
      </c>
      <c r="J103" s="191" t="s">
        <v>414</v>
      </c>
      <c r="K103" s="223" t="s">
        <v>1197</v>
      </c>
      <c r="L103" s="223" t="s">
        <v>1198</v>
      </c>
    </row>
    <row r="104" spans="1:12" ht="98.45" customHeight="1" x14ac:dyDescent="0.25">
      <c r="A104" s="161"/>
      <c r="B104" s="1378"/>
      <c r="C104" s="1378"/>
      <c r="D104" s="1379"/>
      <c r="E104" s="1381"/>
      <c r="F104" s="376" t="s">
        <v>1098</v>
      </c>
      <c r="G104" s="376" t="s">
        <v>1097</v>
      </c>
      <c r="H104" s="181" t="s">
        <v>330</v>
      </c>
      <c r="I104" s="223" t="s">
        <v>1200</v>
      </c>
      <c r="J104" s="348" t="s">
        <v>1029</v>
      </c>
      <c r="K104" s="223" t="s">
        <v>1201</v>
      </c>
      <c r="L104" s="223" t="s">
        <v>1199</v>
      </c>
    </row>
    <row r="105" spans="1:12" ht="229.5" x14ac:dyDescent="0.25">
      <c r="A105" s="161"/>
      <c r="B105" s="1378"/>
      <c r="C105" s="1378"/>
      <c r="D105" s="1379"/>
      <c r="E105" s="1381"/>
      <c r="F105" s="205" t="s">
        <v>473</v>
      </c>
      <c r="G105" s="347" t="s">
        <v>856</v>
      </c>
      <c r="H105" s="181" t="s">
        <v>330</v>
      </c>
      <c r="I105" s="223" t="s">
        <v>1202</v>
      </c>
      <c r="J105" s="348" t="s">
        <v>855</v>
      </c>
      <c r="K105" s="347" t="s">
        <v>1204</v>
      </c>
      <c r="L105" s="223" t="s">
        <v>1203</v>
      </c>
    </row>
    <row r="106" spans="1:12" ht="140.25" hidden="1" x14ac:dyDescent="0.25">
      <c r="A106" s="161"/>
      <c r="B106" s="1378"/>
      <c r="C106" s="1378" t="s">
        <v>253</v>
      </c>
      <c r="D106" s="181">
        <v>5.29</v>
      </c>
      <c r="E106" s="180" t="s">
        <v>415</v>
      </c>
      <c r="F106" s="180" t="s">
        <v>652</v>
      </c>
      <c r="G106" s="180" t="s">
        <v>653</v>
      </c>
      <c r="H106" s="181" t="s">
        <v>318</v>
      </c>
      <c r="I106" s="617" t="s">
        <v>1051</v>
      </c>
      <c r="J106" s="348" t="s">
        <v>1052</v>
      </c>
      <c r="K106" s="180"/>
      <c r="L106" s="180"/>
    </row>
    <row r="107" spans="1:12" ht="153" x14ac:dyDescent="0.25">
      <c r="A107" s="161"/>
      <c r="B107" s="1378"/>
      <c r="C107" s="1378"/>
      <c r="D107" s="1379" t="s">
        <v>416</v>
      </c>
      <c r="E107" s="1383" t="s">
        <v>417</v>
      </c>
      <c r="F107" s="202"/>
      <c r="G107" s="346" t="s">
        <v>1213</v>
      </c>
      <c r="H107" s="181" t="s">
        <v>330</v>
      </c>
      <c r="I107" s="632" t="s">
        <v>1162</v>
      </c>
      <c r="J107" s="348" t="s">
        <v>1100</v>
      </c>
      <c r="K107" s="649" t="s">
        <v>1214</v>
      </c>
      <c r="L107" s="649" t="s">
        <v>1215</v>
      </c>
    </row>
    <row r="108" spans="1:12" ht="34.15" customHeight="1" x14ac:dyDescent="0.25">
      <c r="A108" s="161"/>
      <c r="B108" s="1378"/>
      <c r="C108" s="1378"/>
      <c r="D108" s="1379"/>
      <c r="E108" s="1381"/>
      <c r="F108" s="205"/>
      <c r="G108" s="376"/>
      <c r="H108" s="631" t="s">
        <v>330</v>
      </c>
      <c r="I108" s="203" t="s">
        <v>1099</v>
      </c>
      <c r="J108" s="348"/>
      <c r="K108" s="376"/>
      <c r="L108" s="376"/>
    </row>
    <row r="109" spans="1:12" ht="38.25" hidden="1" x14ac:dyDescent="0.25">
      <c r="A109" s="161"/>
      <c r="B109" s="1378"/>
      <c r="C109" s="1378"/>
      <c r="D109" s="1379"/>
      <c r="E109" s="1381"/>
      <c r="F109" s="205"/>
      <c r="G109" s="579"/>
      <c r="H109" s="642" t="s">
        <v>318</v>
      </c>
      <c r="I109" s="203" t="s">
        <v>1099</v>
      </c>
      <c r="J109" s="348"/>
      <c r="K109" s="579"/>
      <c r="L109" s="579"/>
    </row>
    <row r="110" spans="1:12" ht="114.75" hidden="1" x14ac:dyDescent="0.25">
      <c r="A110" s="161"/>
      <c r="B110" s="1378"/>
      <c r="C110" s="630" t="s">
        <v>254</v>
      </c>
      <c r="D110" s="181">
        <v>5.31</v>
      </c>
      <c r="E110" s="179" t="s">
        <v>418</v>
      </c>
      <c r="F110" s="180" t="s">
        <v>654</v>
      </c>
      <c r="G110" s="180" t="s">
        <v>655</v>
      </c>
      <c r="H110" s="181" t="s">
        <v>318</v>
      </c>
      <c r="I110" s="180" t="s">
        <v>602</v>
      </c>
      <c r="J110" s="348" t="s">
        <v>1053</v>
      </c>
      <c r="K110" s="180"/>
      <c r="L110" s="180"/>
    </row>
    <row r="111" spans="1:12" ht="76.5" hidden="1" x14ac:dyDescent="0.25">
      <c r="A111" s="161"/>
      <c r="B111" s="1378"/>
      <c r="C111" s="1378" t="s">
        <v>255</v>
      </c>
      <c r="D111" s="1379">
        <v>5.33</v>
      </c>
      <c r="E111" s="1383" t="s">
        <v>419</v>
      </c>
      <c r="F111" s="180" t="s">
        <v>656</v>
      </c>
      <c r="G111" s="180" t="s">
        <v>663</v>
      </c>
      <c r="H111" s="181" t="s">
        <v>318</v>
      </c>
      <c r="I111" s="180" t="s">
        <v>603</v>
      </c>
      <c r="J111" s="348" t="s">
        <v>1054</v>
      </c>
      <c r="K111" s="180"/>
      <c r="L111" s="180"/>
    </row>
    <row r="112" spans="1:12" ht="51" hidden="1" x14ac:dyDescent="0.25">
      <c r="A112" s="161"/>
      <c r="B112" s="1378"/>
      <c r="C112" s="1378"/>
      <c r="D112" s="1379"/>
      <c r="E112" s="1382"/>
      <c r="F112" s="180" t="s">
        <v>440</v>
      </c>
      <c r="G112" s="579" t="s">
        <v>696</v>
      </c>
      <c r="H112" s="181" t="s">
        <v>324</v>
      </c>
      <c r="I112" s="180" t="s">
        <v>420</v>
      </c>
      <c r="J112" s="191" t="s">
        <v>421</v>
      </c>
      <c r="K112" s="579" t="s">
        <v>1005</v>
      </c>
      <c r="L112" s="180" t="s">
        <v>446</v>
      </c>
    </row>
    <row r="113" spans="1:17" ht="140.25" hidden="1" x14ac:dyDescent="0.25">
      <c r="A113" s="161"/>
      <c r="B113" s="1378"/>
      <c r="C113" s="180" t="s">
        <v>256</v>
      </c>
      <c r="D113" s="181">
        <v>5.35</v>
      </c>
      <c r="E113" s="179" t="s">
        <v>422</v>
      </c>
      <c r="F113" s="180" t="s">
        <v>657</v>
      </c>
      <c r="G113" s="180" t="s">
        <v>658</v>
      </c>
      <c r="H113" s="181" t="s">
        <v>318</v>
      </c>
      <c r="I113" s="180" t="s">
        <v>659</v>
      </c>
      <c r="J113" s="348" t="s">
        <v>1055</v>
      </c>
      <c r="K113" s="180"/>
      <c r="L113" s="180"/>
    </row>
    <row r="114" spans="1:17" ht="140.25" hidden="1" x14ac:dyDescent="0.25">
      <c r="A114" s="161"/>
      <c r="B114" s="1378"/>
      <c r="C114" s="180" t="s">
        <v>257</v>
      </c>
      <c r="D114" s="181">
        <v>5.36</v>
      </c>
      <c r="E114" s="180" t="s">
        <v>423</v>
      </c>
      <c r="F114" s="180" t="s">
        <v>661</v>
      </c>
      <c r="G114" s="180" t="s">
        <v>662</v>
      </c>
      <c r="H114" s="181" t="s">
        <v>318</v>
      </c>
      <c r="I114" s="180" t="s">
        <v>660</v>
      </c>
      <c r="J114" s="627" t="s">
        <v>1056</v>
      </c>
      <c r="K114" s="180"/>
      <c r="L114" s="180"/>
    </row>
    <row r="115" spans="1:17" x14ac:dyDescent="0.25">
      <c r="A115" s="161"/>
      <c r="B115" s="161"/>
      <c r="C115" s="161"/>
      <c r="D115" s="162"/>
      <c r="E115" s="161"/>
      <c r="F115" s="162"/>
      <c r="G115" s="161"/>
      <c r="H115" s="161"/>
      <c r="I115" s="161"/>
      <c r="J115" s="161"/>
      <c r="K115" s="161"/>
      <c r="L115" s="161"/>
    </row>
    <row r="116" spans="1:17" ht="13.5" thickBot="1" x14ac:dyDescent="0.3">
      <c r="A116" s="161"/>
      <c r="B116" s="161"/>
      <c r="C116" s="161"/>
      <c r="D116" s="162"/>
      <c r="E116" s="161"/>
      <c r="F116" s="162"/>
      <c r="G116" s="161"/>
      <c r="H116" s="161"/>
      <c r="I116" s="161"/>
      <c r="J116" s="161"/>
      <c r="K116" s="161"/>
      <c r="L116" s="161"/>
    </row>
    <row r="117" spans="1:17" s="167" customFormat="1" ht="27.75" customHeight="1" x14ac:dyDescent="0.25">
      <c r="A117" s="165"/>
      <c r="B117" s="746" t="s">
        <v>954</v>
      </c>
      <c r="C117" s="1375"/>
      <c r="D117" s="1375"/>
      <c r="E117" s="1375"/>
      <c r="F117" s="1376"/>
      <c r="G117" s="558"/>
      <c r="H117" s="558"/>
      <c r="I117" s="558"/>
      <c r="J117" s="558"/>
      <c r="K117" s="558"/>
      <c r="L117" s="558"/>
      <c r="M117" s="212"/>
      <c r="N117" s="212"/>
      <c r="O117" s="212"/>
      <c r="P117" s="213"/>
      <c r="Q117" s="213"/>
    </row>
    <row r="118" spans="1:17" s="167" customFormat="1" ht="67.5" customHeight="1" thickBot="1" x14ac:dyDescent="0.3">
      <c r="A118" s="165"/>
      <c r="B118" s="740" t="s">
        <v>1064</v>
      </c>
      <c r="C118" s="741"/>
      <c r="D118" s="741"/>
      <c r="E118" s="741"/>
      <c r="F118" s="742"/>
      <c r="G118" s="558"/>
      <c r="H118" s="558"/>
      <c r="I118" s="558"/>
      <c r="J118" s="558"/>
      <c r="K118" s="558"/>
      <c r="L118" s="558"/>
      <c r="M118" s="212"/>
      <c r="N118" s="212"/>
      <c r="O118" s="212"/>
      <c r="P118" s="213"/>
      <c r="Q118" s="213"/>
    </row>
    <row r="119" spans="1:17" s="167" customFormat="1" x14ac:dyDescent="0.2">
      <c r="A119" s="165"/>
      <c r="B119" s="559"/>
      <c r="C119" s="560"/>
      <c r="D119" s="560"/>
      <c r="E119" s="560"/>
      <c r="F119" s="560"/>
      <c r="G119" s="560"/>
      <c r="H119" s="560"/>
      <c r="I119" s="560"/>
      <c r="J119" s="560"/>
      <c r="K119" s="560"/>
      <c r="L119" s="560"/>
      <c r="M119" s="214"/>
    </row>
    <row r="120" spans="1:17" s="167" customFormat="1" x14ac:dyDescent="0.2">
      <c r="A120" s="165"/>
      <c r="B120" s="560"/>
      <c r="C120" s="560"/>
      <c r="D120" s="560"/>
      <c r="E120" s="560"/>
      <c r="F120" s="560"/>
      <c r="G120" s="560"/>
      <c r="H120" s="560"/>
      <c r="I120" s="560"/>
      <c r="J120" s="560"/>
      <c r="K120" s="560"/>
      <c r="L120" s="560"/>
      <c r="M120" s="214"/>
    </row>
    <row r="121" spans="1:17" s="167" customFormat="1" x14ac:dyDescent="0.2">
      <c r="A121" s="165"/>
      <c r="B121" s="560"/>
      <c r="C121" s="560"/>
      <c r="D121" s="560"/>
      <c r="E121" s="560"/>
      <c r="F121" s="560"/>
      <c r="G121" s="560"/>
      <c r="H121" s="560"/>
      <c r="I121" s="560"/>
      <c r="J121" s="560"/>
      <c r="K121" s="560"/>
      <c r="L121" s="560"/>
      <c r="M121" s="214"/>
    </row>
    <row r="122" spans="1:17" s="167" customFormat="1" ht="14.25" customHeight="1" x14ac:dyDescent="0.25">
      <c r="A122" s="165"/>
      <c r="B122" s="730" t="s">
        <v>991</v>
      </c>
      <c r="C122" s="1374"/>
      <c r="D122" s="1374"/>
      <c r="E122" s="1374"/>
      <c r="F122" s="1374"/>
      <c r="G122" s="165"/>
      <c r="H122" s="165"/>
      <c r="I122" s="165"/>
      <c r="J122" s="165"/>
      <c r="K122" s="165"/>
      <c r="L122" s="165"/>
    </row>
    <row r="123" spans="1:17" s="167" customFormat="1" x14ac:dyDescent="0.2">
      <c r="A123" s="165"/>
      <c r="B123" s="560"/>
      <c r="C123" s="560"/>
      <c r="D123" s="560"/>
      <c r="E123" s="560"/>
      <c r="F123" s="560"/>
      <c r="G123" s="560"/>
      <c r="H123" s="560"/>
      <c r="I123" s="560"/>
      <c r="J123" s="560"/>
      <c r="K123" s="560"/>
      <c r="L123" s="560"/>
      <c r="M123" s="214"/>
    </row>
    <row r="124" spans="1:17" s="167" customFormat="1" x14ac:dyDescent="0.2">
      <c r="A124" s="165"/>
      <c r="B124" s="560"/>
      <c r="C124" s="560"/>
      <c r="D124" s="560"/>
      <c r="E124" s="560"/>
      <c r="F124" s="560"/>
      <c r="G124" s="560"/>
      <c r="H124" s="560"/>
      <c r="I124" s="560"/>
      <c r="J124" s="560"/>
      <c r="K124" s="560"/>
      <c r="L124" s="560"/>
      <c r="M124" s="214"/>
    </row>
    <row r="125" spans="1:17" s="167" customFormat="1" x14ac:dyDescent="0.2">
      <c r="A125" s="165"/>
      <c r="B125" s="560"/>
      <c r="C125" s="560"/>
      <c r="D125" s="560"/>
      <c r="E125" s="560"/>
      <c r="F125" s="560"/>
      <c r="G125" s="560"/>
      <c r="H125" s="560"/>
      <c r="I125" s="560"/>
      <c r="J125" s="560"/>
      <c r="K125" s="560"/>
      <c r="L125" s="560"/>
      <c r="M125" s="214"/>
    </row>
    <row r="126" spans="1:17" s="167" customFormat="1" x14ac:dyDescent="0.2">
      <c r="A126" s="165"/>
      <c r="B126" s="560"/>
      <c r="C126" s="560"/>
      <c r="D126" s="560"/>
      <c r="E126" s="560"/>
      <c r="F126" s="560"/>
      <c r="G126" s="560"/>
      <c r="H126" s="560"/>
      <c r="I126" s="560"/>
      <c r="J126" s="560"/>
      <c r="K126" s="560"/>
      <c r="L126" s="560"/>
      <c r="M126" s="214"/>
    </row>
    <row r="127" spans="1:17" s="167" customFormat="1" ht="102" customHeight="1" x14ac:dyDescent="0.25">
      <c r="A127" s="165"/>
      <c r="B127" s="668" t="s">
        <v>1065</v>
      </c>
      <c r="C127" s="1384"/>
      <c r="D127" s="1384"/>
      <c r="E127" s="1384"/>
      <c r="F127" s="1384"/>
      <c r="G127" s="561"/>
      <c r="H127" s="561"/>
      <c r="I127" s="561"/>
      <c r="J127" s="561"/>
      <c r="K127" s="561"/>
      <c r="L127" s="561"/>
      <c r="M127" s="215"/>
      <c r="N127" s="216"/>
      <c r="O127" s="216"/>
    </row>
  </sheetData>
  <autoFilter ref="B21:L114" xr:uid="{00000000-0009-0000-0000-000007000000}">
    <filterColumn colId="6">
      <filters>
        <filter val="Patient"/>
      </filters>
    </filterColumn>
  </autoFilter>
  <mergeCells count="71">
    <mergeCell ref="L56:L57"/>
    <mergeCell ref="K56:K57"/>
    <mergeCell ref="F48:L48"/>
    <mergeCell ref="F42:L42"/>
    <mergeCell ref="F41:L41"/>
    <mergeCell ref="F44:L44"/>
    <mergeCell ref="F46:L46"/>
    <mergeCell ref="F47:L47"/>
    <mergeCell ref="C98:C105"/>
    <mergeCell ref="D99:D105"/>
    <mergeCell ref="E99:E105"/>
    <mergeCell ref="C111:C112"/>
    <mergeCell ref="D111:D112"/>
    <mergeCell ref="E111:E112"/>
    <mergeCell ref="D107:D109"/>
    <mergeCell ref="E107:E109"/>
    <mergeCell ref="C106:C109"/>
    <mergeCell ref="C50:C52"/>
    <mergeCell ref="D50:D52"/>
    <mergeCell ref="E50:E52"/>
    <mergeCell ref="C53:C61"/>
    <mergeCell ref="D53:D61"/>
    <mergeCell ref="E53:E61"/>
    <mergeCell ref="C30:C35"/>
    <mergeCell ref="D30:D35"/>
    <mergeCell ref="B50:B61"/>
    <mergeCell ref="L23:L25"/>
    <mergeCell ref="F27:F29"/>
    <mergeCell ref="G27:G29"/>
    <mergeCell ref="H27:H29"/>
    <mergeCell ref="K27:K29"/>
    <mergeCell ref="L27:L29"/>
    <mergeCell ref="F23:F25"/>
    <mergeCell ref="G23:G25"/>
    <mergeCell ref="H23:H25"/>
    <mergeCell ref="K23:K25"/>
    <mergeCell ref="F56:F57"/>
    <mergeCell ref="G56:G57"/>
    <mergeCell ref="H56:H57"/>
    <mergeCell ref="B127:F127"/>
    <mergeCell ref="E30:E35"/>
    <mergeCell ref="C38:C39"/>
    <mergeCell ref="D38:D39"/>
    <mergeCell ref="E38:E39"/>
    <mergeCell ref="B42:B49"/>
    <mergeCell ref="C42:C45"/>
    <mergeCell ref="D42:D43"/>
    <mergeCell ref="E42:E43"/>
    <mergeCell ref="B22:B41"/>
    <mergeCell ref="C22:C29"/>
    <mergeCell ref="D22:D29"/>
    <mergeCell ref="E22:E29"/>
    <mergeCell ref="C36:C37"/>
    <mergeCell ref="D36:D37"/>
    <mergeCell ref="E36:E37"/>
    <mergeCell ref="B122:F122"/>
    <mergeCell ref="B118:F118"/>
    <mergeCell ref="B117:F117"/>
    <mergeCell ref="B62:B114"/>
    <mergeCell ref="C62:C76"/>
    <mergeCell ref="D62:D68"/>
    <mergeCell ref="E62:E68"/>
    <mergeCell ref="D69:D72"/>
    <mergeCell ref="E69:E72"/>
    <mergeCell ref="D73:D76"/>
    <mergeCell ref="E73:E76"/>
    <mergeCell ref="C77:C97"/>
    <mergeCell ref="D77:D84"/>
    <mergeCell ref="E85:E96"/>
    <mergeCell ref="E77:E84"/>
    <mergeCell ref="D85:D96"/>
  </mergeCells>
  <pageMargins left="0.39370078740157483" right="0.39370078740157483" top="0.39370078740157483" bottom="0.70866141732283461" header="0.31496062992125984" footer="0"/>
  <pageSetup paperSize="8" scale="55" fitToHeight="0" orientation="landscape" r:id="rId1"/>
  <headerFooter>
    <oddFooter>&amp;LNSQHS Standards Edition 2 Version 1.0 - Standard 5 Comprehensive Care
Page &amp;P of &amp;N&amp;CPrinted copies are uncontrolled&amp;R&amp;G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Contents</vt:lpstr>
      <vt:lpstr>Facility Collection &amp; Results</vt:lpstr>
      <vt:lpstr>Ward_Unit Collection</vt:lpstr>
      <vt:lpstr>Patient Collection</vt:lpstr>
      <vt:lpstr>Results for Ward_Unit</vt:lpstr>
      <vt:lpstr>Results for Patient</vt:lpstr>
      <vt:lpstr>Results for Pressure Injuries</vt:lpstr>
      <vt:lpstr>Measurement Plan</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NSQHS Standard 5 Comprehensive Care Facility audit tool | Queensland Health</dc:title>
  <dc:subject>Audit tools for facilities and Hospital and Health Services (HHS) to use to collect data in support of evidence in meeting Edition 2 of the NSQHS Standards.</dc:subject>
  <dc:creator>Patient Safety and Quality Improvement Service</dc:creator>
  <cp:keywords>audit tools; NSQHS standards; nsqhs; comprehensive care</cp:keywords>
  <cp:lastModifiedBy/>
  <dcterms:created xsi:type="dcterms:W3CDTF">2006-09-16T00:00:00Z</dcterms:created>
  <dcterms:modified xsi:type="dcterms:W3CDTF">2022-07-18T21:08:58Z</dcterms:modified>
</cp:coreProperties>
</file>